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Pc2-03\обмен\Давлатова Л.В\Учебные планы на 2022-2023 уч.год\УП 2 курсы\+УП НХТ ХОРЕОГР\"/>
    </mc:Choice>
  </mc:AlternateContent>
  <bookViews>
    <workbookView xWindow="0" yWindow="60" windowWidth="16380" windowHeight="8130" tabRatio="500" activeTab="1"/>
  </bookViews>
  <sheets>
    <sheet name="Лист1" sheetId="1" r:id="rId1"/>
    <sheet name="хореографы" sheetId="2" r:id="rId2"/>
  </sheets>
  <definedNames>
    <definedName name="_xlnm.Print_Area" localSheetId="1">хореографы!$A$1:$W$112</definedName>
  </definedNames>
  <calcPr calcId="152511"/>
</workbook>
</file>

<file path=xl/calcChain.xml><?xml version="1.0" encoding="utf-8"?>
<calcChain xmlns="http://schemas.openxmlformats.org/spreadsheetml/2006/main">
  <c r="K60" i="2" l="1"/>
  <c r="I60" i="2" s="1"/>
  <c r="N82" i="2"/>
  <c r="K94" i="2"/>
  <c r="K93" i="2"/>
  <c r="K92" i="2" s="1"/>
  <c r="M92" i="2"/>
  <c r="L92" i="2"/>
  <c r="J92" i="2"/>
  <c r="N86" i="2"/>
  <c r="K90" i="2"/>
  <c r="K89" i="2"/>
  <c r="K87" i="2"/>
  <c r="K86" i="2" s="1"/>
  <c r="M86" i="2"/>
  <c r="L86" i="2"/>
  <c r="L83" i="2" s="1"/>
  <c r="L82" i="2" s="1"/>
  <c r="J86" i="2"/>
  <c r="M83" i="2"/>
  <c r="M82" i="2" s="1"/>
  <c r="J83" i="2"/>
  <c r="J82" i="2" s="1"/>
  <c r="K85" i="2"/>
  <c r="K84" i="2"/>
  <c r="K83" i="2" s="1"/>
  <c r="K82" i="2" s="1"/>
  <c r="J75" i="2"/>
  <c r="J74" i="2" s="1"/>
  <c r="M75" i="2"/>
  <c r="M74" i="2" s="1"/>
  <c r="L75" i="2"/>
  <c r="L74" i="2" s="1"/>
  <c r="K80" i="2"/>
  <c r="K79" i="2"/>
  <c r="K78" i="2"/>
  <c r="K77" i="2"/>
  <c r="K76" i="2"/>
  <c r="K75" i="2" s="1"/>
  <c r="K74" i="2" s="1"/>
  <c r="J69" i="2"/>
  <c r="J63" i="2" s="1"/>
  <c r="M69" i="2"/>
  <c r="M63" i="2" s="1"/>
  <c r="L69" i="2"/>
  <c r="L63" i="2" s="1"/>
  <c r="L51" i="2" s="1"/>
  <c r="L44" i="2" s="1"/>
  <c r="K71" i="2"/>
  <c r="K70" i="2"/>
  <c r="J64" i="2"/>
  <c r="L64" i="2"/>
  <c r="K68" i="2"/>
  <c r="K67" i="2"/>
  <c r="K66" i="2"/>
  <c r="K65" i="2"/>
  <c r="K64" i="2" s="1"/>
  <c r="K59" i="2"/>
  <c r="K58" i="2"/>
  <c r="N57" i="2"/>
  <c r="M57" i="2"/>
  <c r="M52" i="2"/>
  <c r="M51" i="2" s="1"/>
  <c r="N53" i="2"/>
  <c r="N52" i="2" s="1"/>
  <c r="N51" i="2" s="1"/>
  <c r="M53" i="2"/>
  <c r="K54" i="2"/>
  <c r="N45" i="2"/>
  <c r="N44" i="2" s="1"/>
  <c r="M45" i="2"/>
  <c r="K49" i="2"/>
  <c r="K48" i="2"/>
  <c r="K47" i="2"/>
  <c r="K46" i="2"/>
  <c r="K45" i="2" s="1"/>
  <c r="N33" i="2"/>
  <c r="M33" i="2"/>
  <c r="L33" i="2"/>
  <c r="J33" i="2"/>
  <c r="I37" i="2"/>
  <c r="I35" i="2"/>
  <c r="K38" i="2"/>
  <c r="I38" i="2" s="1"/>
  <c r="K37" i="2"/>
  <c r="K36" i="2"/>
  <c r="I36" i="2" s="1"/>
  <c r="K35" i="2"/>
  <c r="K34" i="2"/>
  <c r="I34" i="2" s="1"/>
  <c r="I33" i="2" s="1"/>
  <c r="K30" i="2"/>
  <c r="K29" i="2"/>
  <c r="K28" i="2"/>
  <c r="K26" i="2"/>
  <c r="K25" i="2"/>
  <c r="K24" i="2"/>
  <c r="K23" i="2" s="1"/>
  <c r="M10" i="2"/>
  <c r="L10" i="2"/>
  <c r="K16" i="2"/>
  <c r="K14" i="2"/>
  <c r="K20" i="2"/>
  <c r="K19" i="2"/>
  <c r="K18" i="2"/>
  <c r="K17" i="2"/>
  <c r="K15" i="2"/>
  <c r="K13" i="2"/>
  <c r="K12" i="2"/>
  <c r="K11" i="2"/>
  <c r="K40" i="2"/>
  <c r="M44" i="2" l="1"/>
  <c r="K10" i="2"/>
  <c r="K9" i="2" s="1"/>
  <c r="K33" i="2"/>
  <c r="V95" i="2"/>
  <c r="V81" i="2"/>
  <c r="V72" i="2"/>
  <c r="V62" i="2"/>
  <c r="V55" i="2"/>
  <c r="V50" i="2"/>
  <c r="V43" i="2"/>
  <c r="V39" i="2"/>
  <c r="V31" i="2"/>
  <c r="V22" i="2"/>
  <c r="V97" i="2" s="1"/>
  <c r="I49" i="2"/>
  <c r="I48" i="2"/>
  <c r="I47" i="2"/>
  <c r="I46" i="2"/>
  <c r="I54" i="2"/>
  <c r="I59" i="2"/>
  <c r="I58" i="2"/>
  <c r="I67" i="2"/>
  <c r="I66" i="2"/>
  <c r="I65" i="2"/>
  <c r="I64" i="2" s="1"/>
  <c r="I71" i="2"/>
  <c r="I70" i="2"/>
  <c r="I69" i="2" s="1"/>
  <c r="I77" i="2"/>
  <c r="I78" i="2"/>
  <c r="I79" i="2"/>
  <c r="I76" i="2"/>
  <c r="I75" i="2" s="1"/>
  <c r="I74" i="2" s="1"/>
  <c r="I84" i="2"/>
  <c r="I83" i="2" s="1"/>
  <c r="I90" i="2"/>
  <c r="I87" i="2"/>
  <c r="I89" i="2"/>
  <c r="I88" i="2"/>
  <c r="I94" i="2"/>
  <c r="I93" i="2"/>
  <c r="J57" i="2"/>
  <c r="J53" i="2"/>
  <c r="K53" i="2"/>
  <c r="K52" i="2" s="1"/>
  <c r="K57" i="2"/>
  <c r="K69" i="2"/>
  <c r="K63" i="2" s="1"/>
  <c r="J45" i="2"/>
  <c r="T95" i="2"/>
  <c r="U95" i="2"/>
  <c r="S95" i="2"/>
  <c r="R95" i="2"/>
  <c r="Q95" i="2"/>
  <c r="P95" i="2"/>
  <c r="T81" i="2"/>
  <c r="U81" i="2"/>
  <c r="S81" i="2"/>
  <c r="R81" i="2"/>
  <c r="Q81" i="2"/>
  <c r="P81" i="2"/>
  <c r="T72" i="2"/>
  <c r="U72" i="2"/>
  <c r="S72" i="2"/>
  <c r="R72" i="2"/>
  <c r="Q72" i="2"/>
  <c r="P72" i="2"/>
  <c r="T62" i="2"/>
  <c r="U62" i="2"/>
  <c r="S62" i="2"/>
  <c r="R62" i="2"/>
  <c r="Q62" i="2"/>
  <c r="P62" i="2"/>
  <c r="T55" i="2"/>
  <c r="U55" i="2"/>
  <c r="S55" i="2"/>
  <c r="R55" i="2"/>
  <c r="Q55" i="2"/>
  <c r="P55" i="2"/>
  <c r="U50" i="2"/>
  <c r="T50" i="2"/>
  <c r="S50" i="2"/>
  <c r="R50" i="2"/>
  <c r="Q50" i="2"/>
  <c r="P50" i="2"/>
  <c r="U43" i="2"/>
  <c r="T43" i="2"/>
  <c r="S43" i="2"/>
  <c r="R43" i="2"/>
  <c r="Q43" i="2"/>
  <c r="P43" i="2"/>
  <c r="U39" i="2"/>
  <c r="T39" i="2"/>
  <c r="R39" i="2"/>
  <c r="Q39" i="2"/>
  <c r="P39" i="2"/>
  <c r="U31" i="2"/>
  <c r="T31" i="2"/>
  <c r="S31" i="2"/>
  <c r="R31" i="2"/>
  <c r="Q31" i="2"/>
  <c r="P31" i="2"/>
  <c r="T22" i="2"/>
  <c r="U22" i="2"/>
  <c r="S22" i="2"/>
  <c r="R22" i="2"/>
  <c r="Q22" i="2"/>
  <c r="P22" i="2"/>
  <c r="J42" i="2"/>
  <c r="J41" i="2"/>
  <c r="I41" i="2" s="1"/>
  <c r="N40" i="2"/>
  <c r="N32" i="2" s="1"/>
  <c r="M40" i="2"/>
  <c r="M32" i="2" s="1"/>
  <c r="L40" i="2"/>
  <c r="L32" i="2" s="1"/>
  <c r="J30" i="2"/>
  <c r="I30" i="2" s="1"/>
  <c r="J29" i="2"/>
  <c r="I28" i="2"/>
  <c r="I27" i="2"/>
  <c r="J26" i="2"/>
  <c r="I25" i="2"/>
  <c r="N23" i="2"/>
  <c r="M23" i="2"/>
  <c r="M9" i="2" s="1"/>
  <c r="L23" i="2"/>
  <c r="L9" i="2" s="1"/>
  <c r="J20" i="2"/>
  <c r="I20" i="2" s="1"/>
  <c r="J19" i="2"/>
  <c r="I19" i="2" s="1"/>
  <c r="I15" i="2"/>
  <c r="J14" i="2"/>
  <c r="I14" i="2" s="1"/>
  <c r="J13" i="2"/>
  <c r="I13" i="2" s="1"/>
  <c r="I12" i="2"/>
  <c r="J11" i="2"/>
  <c r="N10" i="2"/>
  <c r="N9" i="2" s="1"/>
  <c r="J52" i="2"/>
  <c r="J51" i="2" s="1"/>
  <c r="I26" i="2" l="1"/>
  <c r="J23" i="2"/>
  <c r="I23" i="2" s="1"/>
  <c r="K51" i="2"/>
  <c r="K44" i="2" s="1"/>
  <c r="I63" i="2"/>
  <c r="K32" i="2"/>
  <c r="K96" i="2" s="1"/>
  <c r="J10" i="2"/>
  <c r="J9" i="2" s="1"/>
  <c r="Q97" i="2"/>
  <c r="T97" i="2"/>
  <c r="J44" i="2"/>
  <c r="I53" i="2"/>
  <c r="K97" i="2"/>
  <c r="I92" i="2"/>
  <c r="I86" i="2"/>
  <c r="I82" i="2" s="1"/>
  <c r="I45" i="2"/>
  <c r="R97" i="2"/>
  <c r="U97" i="2"/>
  <c r="I57" i="2"/>
  <c r="I52" i="2" s="1"/>
  <c r="I51" i="2" s="1"/>
  <c r="I42" i="2"/>
  <c r="I40" i="2" s="1"/>
  <c r="J40" i="2"/>
  <c r="J32" i="2" s="1"/>
  <c r="J96" i="2" s="1"/>
  <c r="I29" i="2"/>
  <c r="I11" i="2"/>
  <c r="I10" i="2" s="1"/>
  <c r="J97" i="2" l="1"/>
  <c r="I9" i="2"/>
  <c r="I44" i="2"/>
  <c r="I32" i="2" s="1"/>
  <c r="I96" i="2" s="1"/>
  <c r="I97" i="2" l="1"/>
  <c r="S39" i="2"/>
  <c r="S97" i="2"/>
</calcChain>
</file>

<file path=xl/comments1.xml><?xml version="1.0" encoding="utf-8"?>
<comments xmlns="http://schemas.openxmlformats.org/spreadsheetml/2006/main">
  <authors>
    <author>User</author>
    <author>Админ</author>
    <author/>
  </authors>
  <commentLis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2106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1404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756
+36 Астрономия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648
-36 Астрономия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3834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2556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642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428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108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72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3084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2056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454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302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2630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1754</t>
        </r>
      </text>
    </comment>
    <comment ref="N54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Распределение индивидуальных занятий по семестрам:
3 семестр - 8
4 семестр - 10
5 семестр - 7
6 семестр -7
7 семестр -7
8 семестр -6
</t>
        </r>
        <r>
          <rPr>
            <b/>
            <sz val="9"/>
            <color indexed="81"/>
            <rFont val="Tahoma"/>
            <family val="2"/>
            <charset val="204"/>
          </rPr>
          <t>Итого: 45 часов</t>
        </r>
      </text>
    </comment>
    <comment ref="C57" authorId="2" shapeId="0">
      <text>
        <r>
          <rPr>
            <b/>
            <sz val="9"/>
            <color indexed="8"/>
            <rFont val="Tahoma"/>
            <family val="2"/>
            <charset val="204"/>
          </rPr>
          <t xml:space="preserve">Админ:
</t>
        </r>
        <r>
          <rPr>
            <sz val="9"/>
            <color indexed="8"/>
            <rFont val="Tahoma"/>
            <family val="2"/>
            <charset val="204"/>
          </rPr>
          <t>Экзамен по МДК.01.01. предусматривает теоретический экзамен по билетам из теории и практики дисциплин:Э1,Э2,Э3 -1-й и 2-й вопросы, 3-й вопрос - практическое задание</t>
        </r>
      </text>
    </comment>
    <comment ref="D58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2,4,6 семестры - по билетам: 1,2-вопросы - теория.3-й вопрос - показ.
8 семестр - на экзамене только показ, т.к. теория проверяется на экзамене по МДК</t>
        </r>
      </text>
    </comment>
    <comment ref="N58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
Распределение индивидуальных занятий по семестрам:</t>
        </r>
        <r>
          <rPr>
            <sz val="9"/>
            <color indexed="81"/>
            <rFont val="Tahoma"/>
            <family val="2"/>
            <charset val="204"/>
          </rPr>
          <t xml:space="preserve">
1 семестр - 6
2 семестр - 6
3 семестр - 8
4 семестр - 11
5 семестр - 8
6 семестр - 8
7 семестр - 8
8 семестр - 8
</t>
        </r>
        <r>
          <rPr>
            <b/>
            <sz val="9"/>
            <color indexed="81"/>
            <rFont val="Tahoma"/>
            <family val="2"/>
            <charset val="204"/>
          </rPr>
          <t>Итого: 63 часа</t>
        </r>
      </text>
    </comment>
    <comment ref="D59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Аналогично, как в Классическом танце</t>
        </r>
      </text>
    </comment>
    <comment ref="N59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Админ:
Распределение индивидуальных занятий по семестрам:
1 семестр - 6
2 семестр - 6
3 семестр - 8
4 семестр - 11
5 семестр - 8
6 семестр - 8
7 семестр - 8
8 семестр - 8
</t>
        </r>
        <r>
          <rPr>
            <b/>
            <sz val="9"/>
            <color indexed="81"/>
            <rFont val="Tahoma"/>
            <family val="2"/>
            <charset val="204"/>
          </rPr>
          <t>Итого: 63 часа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1620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1080</t>
        </r>
      </text>
    </comment>
    <comment ref="C89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теоретическая часть контролируется в рамках экзамена по МДК 01.02.</t>
        </r>
      </text>
    </comment>
    <comment ref="P1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литература
ИМК
История
Класс.танец,
народный танец
</t>
        </r>
      </text>
    </comment>
  </commentList>
</comments>
</file>

<file path=xl/sharedStrings.xml><?xml version="1.0" encoding="utf-8"?>
<sst xmlns="http://schemas.openxmlformats.org/spreadsheetml/2006/main" count="347" uniqueCount="246">
  <si>
    <t>ПМ. 02.</t>
  </si>
  <si>
    <t>Педагогическая деятельность</t>
  </si>
  <si>
    <t>8(К)</t>
  </si>
  <si>
    <t>МДК.02.01.</t>
  </si>
  <si>
    <t>Педагогические основы преподавания творческих дисциплин</t>
  </si>
  <si>
    <t>Основы психологии</t>
  </si>
  <si>
    <t>Возрастная психология</t>
  </si>
  <si>
    <t>Основы педагогики</t>
  </si>
  <si>
    <t>Этика и психология профессиональной деятельности</t>
  </si>
  <si>
    <t>МДК.02.02.</t>
  </si>
  <si>
    <t>Учебно-методическое обеспечение учебного процесса</t>
  </si>
  <si>
    <t>Методика преподавания творческих дисциплин</t>
  </si>
  <si>
    <t>Методика работы с любительским творческим коллективом</t>
  </si>
  <si>
    <t>Недельная нагрузка студента по циклу</t>
  </si>
  <si>
    <t>Индекс</t>
  </si>
  <si>
    <t>Элементы учебного процесса, в том числе учебные дисциплины, профессиональные модули, междисциплинарные курсы</t>
  </si>
  <si>
    <t>Формы контроля</t>
  </si>
  <si>
    <t>Распределение по семестрам</t>
  </si>
  <si>
    <t>Максим. учеб. нагрузка на студента</t>
  </si>
  <si>
    <t>Самост. нагрузка на студента</t>
  </si>
  <si>
    <t>Обязательные учебные занятия</t>
  </si>
  <si>
    <t>Всего</t>
  </si>
  <si>
    <t>Групповые</t>
  </si>
  <si>
    <t>Инд. 1 чел.</t>
  </si>
  <si>
    <t>1 курс</t>
  </si>
  <si>
    <t>2 курс</t>
  </si>
  <si>
    <t>3 курс</t>
  </si>
  <si>
    <t>4 курс</t>
  </si>
  <si>
    <t>Экза-мены</t>
  </si>
  <si>
    <t>Курс. раб.</t>
  </si>
  <si>
    <t>Зачёты</t>
  </si>
  <si>
    <t>Дифф. зачеты</t>
  </si>
  <si>
    <t>Контр. раб.</t>
  </si>
  <si>
    <t>до 25 чел.</t>
  </si>
  <si>
    <t>до 15 чел.</t>
  </si>
  <si>
    <t>2 с. 22 н.</t>
  </si>
  <si>
    <t>3с. 16 н.</t>
  </si>
  <si>
    <t>4 с. 22 н.</t>
  </si>
  <si>
    <t>5 с. 16 н.</t>
  </si>
  <si>
    <t>6 с. 16 н.</t>
  </si>
  <si>
    <t>7 с. 16 н.</t>
  </si>
  <si>
    <t>8 с. 15 н.</t>
  </si>
  <si>
    <t>Общеобразовательный цикл</t>
  </si>
  <si>
    <t>ОД. 01</t>
  </si>
  <si>
    <t>Базовые учебные дисциплины</t>
  </si>
  <si>
    <t>ОД.01.01.</t>
  </si>
  <si>
    <t>Иностранный язык</t>
  </si>
  <si>
    <t>-; -; ДЗ</t>
  </si>
  <si>
    <t>ОД.01.02.</t>
  </si>
  <si>
    <t>Обществознание</t>
  </si>
  <si>
    <t>-; ДЗ</t>
  </si>
  <si>
    <t>ОД.01.03.</t>
  </si>
  <si>
    <t>Математика и информатика</t>
  </si>
  <si>
    <t>-; -; Э</t>
  </si>
  <si>
    <t>ОД.01.04.</t>
  </si>
  <si>
    <t>Естествознание</t>
  </si>
  <si>
    <t>ДЗ; ДЗ</t>
  </si>
  <si>
    <t>ОД.01.05.</t>
  </si>
  <si>
    <t>География</t>
  </si>
  <si>
    <t>ОД.01.06.</t>
  </si>
  <si>
    <t>Физическая культура</t>
  </si>
  <si>
    <t>ОД.01.07.</t>
  </si>
  <si>
    <t>Основы безопасности жизнедеятельности</t>
  </si>
  <si>
    <t>ОД.01.08.</t>
  </si>
  <si>
    <t>Русский язык</t>
  </si>
  <si>
    <t>ОД.01.09.</t>
  </si>
  <si>
    <t>Литература</t>
  </si>
  <si>
    <t>-; Э</t>
  </si>
  <si>
    <t>ОД. 02.</t>
  </si>
  <si>
    <t>Профильные учебные дисциплины</t>
  </si>
  <si>
    <t>ОД.02.01.</t>
  </si>
  <si>
    <t>История мировой культуры</t>
  </si>
  <si>
    <t>ОД.02.02.</t>
  </si>
  <si>
    <t>История</t>
  </si>
  <si>
    <t>ОД.02.03.</t>
  </si>
  <si>
    <t>Отечественная литература</t>
  </si>
  <si>
    <t>ОД.02.04.</t>
  </si>
  <si>
    <t>Народная художественная культура</t>
  </si>
  <si>
    <t>ОД.02.05.</t>
  </si>
  <si>
    <t>История искусства</t>
  </si>
  <si>
    <t>ОД.02.06.</t>
  </si>
  <si>
    <t>Основы этнографии</t>
  </si>
  <si>
    <t>З</t>
  </si>
  <si>
    <t>ОД.02.07.</t>
  </si>
  <si>
    <t>Культура речи</t>
  </si>
  <si>
    <t>Обязательная часть</t>
  </si>
  <si>
    <t>ОГСЭ.00.</t>
  </si>
  <si>
    <t>Общий гуманитарный и социально-экономический цикл</t>
  </si>
  <si>
    <t>ОГСЭ.01.</t>
  </si>
  <si>
    <t>Основы философии</t>
  </si>
  <si>
    <t>ДЗ</t>
  </si>
  <si>
    <t>ОГСЭ.02.</t>
  </si>
  <si>
    <t>ОГСЭ.03.</t>
  </si>
  <si>
    <t>Психология общения</t>
  </si>
  <si>
    <t>Э</t>
  </si>
  <si>
    <t>ОГСЭ.04.</t>
  </si>
  <si>
    <t>4-7</t>
  </si>
  <si>
    <t>ОГСЭ. 05.</t>
  </si>
  <si>
    <t>3-8</t>
  </si>
  <si>
    <t>ЕН. 00.</t>
  </si>
  <si>
    <t>Математический и общий естественнонаучный цикл</t>
  </si>
  <si>
    <t>ЕН. 01.</t>
  </si>
  <si>
    <t>Информационные технологии</t>
  </si>
  <si>
    <t>ЕН. 02.</t>
  </si>
  <si>
    <t>Экологические основы природопользования</t>
  </si>
  <si>
    <t>П. 00.</t>
  </si>
  <si>
    <t>Профессиональный цикл</t>
  </si>
  <si>
    <t>ОП. 01.</t>
  </si>
  <si>
    <t>Общепрофессиональные дисциплины</t>
  </si>
  <si>
    <t>ОП. 02.</t>
  </si>
  <si>
    <t>Народное художественное творчество</t>
  </si>
  <si>
    <t>История отечественной культуры</t>
  </si>
  <si>
    <t>ОП. 03.</t>
  </si>
  <si>
    <t>Литература (отечественная и зарубежная)</t>
  </si>
  <si>
    <t>ОП. 04.</t>
  </si>
  <si>
    <t>Безопасность жизнедеятельности</t>
  </si>
  <si>
    <t>.-;-; ДЗ</t>
  </si>
  <si>
    <t xml:space="preserve"> Недельная нагрузка студента по циклу</t>
  </si>
  <si>
    <t>ПМ. 00.</t>
  </si>
  <si>
    <t>Профессиональные модули</t>
  </si>
  <si>
    <t>ПМ. 01.</t>
  </si>
  <si>
    <t>Художественно-творческая деятельность</t>
  </si>
  <si>
    <t>МДК.01.01.</t>
  </si>
  <si>
    <t>Композиция и постановка танца</t>
  </si>
  <si>
    <t>УП.00</t>
  </si>
  <si>
    <t>Учебная практика</t>
  </si>
  <si>
    <t>МДК.01.02.</t>
  </si>
  <si>
    <t>Хореографическая подготовка</t>
  </si>
  <si>
    <t>ПП.01</t>
  </si>
  <si>
    <t>Производственная  практика по профилю специальности (исполнительская)</t>
  </si>
  <si>
    <t>ЭК</t>
  </si>
  <si>
    <t>ПП.02</t>
  </si>
  <si>
    <t>Производственная  практика (по профилю специальности)- педагогическая</t>
  </si>
  <si>
    <t>ПМ. 03.</t>
  </si>
  <si>
    <t>Организационно-управленческая деятельность</t>
  </si>
  <si>
    <t>МДК.03.01.</t>
  </si>
  <si>
    <t>Основы управленческой деятельности</t>
  </si>
  <si>
    <t>Производственная практика (преддипломная)</t>
  </si>
  <si>
    <t>ПДП. 00.</t>
  </si>
  <si>
    <t>МДК.01.03.</t>
  </si>
  <si>
    <t>Музыкальная подготовка</t>
  </si>
  <si>
    <t>Недельная нагрузка студента по вариативной части</t>
  </si>
  <si>
    <t>Всего часов обучения по ППСЗ</t>
  </si>
  <si>
    <t>Всего часов обучения по циклам ОПОП, включая федеральный компонент среднего (полного) общего образования</t>
  </si>
  <si>
    <t>Максимальный объём учебной нагрузки</t>
  </si>
  <si>
    <t>УП. 00.</t>
  </si>
  <si>
    <t>2 нед.</t>
  </si>
  <si>
    <t>1 нед.</t>
  </si>
  <si>
    <t>ПП. 00.</t>
  </si>
  <si>
    <t>Производственная практика (по профилю специальности)</t>
  </si>
  <si>
    <t>7 нед.</t>
  </si>
  <si>
    <t>ПП. 01.</t>
  </si>
  <si>
    <t>Производственная исполнительская практика</t>
  </si>
  <si>
    <t>3 нед.</t>
  </si>
  <si>
    <t>ПП. 02.</t>
  </si>
  <si>
    <t>Производственная педагогическая практика</t>
  </si>
  <si>
    <t>4 нед.</t>
  </si>
  <si>
    <t>ПА. 00.</t>
  </si>
  <si>
    <t>Промежуточная аттестация</t>
  </si>
  <si>
    <t>11 нед.</t>
  </si>
  <si>
    <t>ГИА. 00.</t>
  </si>
  <si>
    <t>Государственная (итоговая) аттестация</t>
  </si>
  <si>
    <t>ГИА. 01.</t>
  </si>
  <si>
    <t>Подготовка выпускной квалификационной работы</t>
  </si>
  <si>
    <t>ГИА. 02.</t>
  </si>
  <si>
    <t>Защита выпускной квалификационной работы - (по видам) - "Показ и защита творческой работы"</t>
  </si>
  <si>
    <t>ГИА. 03.</t>
  </si>
  <si>
    <t>Государственный экзамен "Педагогическая подготовка"</t>
  </si>
  <si>
    <t>Консультации 4 часа на одного обучающегося на каждый учебный год (всего 16час.)</t>
  </si>
  <si>
    <t>Изучаемых дисциплин и междисциплинарных курсов</t>
  </si>
  <si>
    <t>Экзаменов</t>
  </si>
  <si>
    <t>Диф. зачётов</t>
  </si>
  <si>
    <t>Зачётов</t>
  </si>
  <si>
    <t>8</t>
  </si>
  <si>
    <t>5-7</t>
  </si>
  <si>
    <t>5,6</t>
  </si>
  <si>
    <t>2,3</t>
  </si>
  <si>
    <t>1-8</t>
  </si>
  <si>
    <t>ОД.01.10.</t>
  </si>
  <si>
    <t>Астрономия</t>
  </si>
  <si>
    <t>2</t>
  </si>
  <si>
    <t>ОД.01.11.</t>
  </si>
  <si>
    <t>Родной язык</t>
  </si>
  <si>
    <t>-; З</t>
  </si>
  <si>
    <t>Э1</t>
  </si>
  <si>
    <t>3,4,6,7</t>
  </si>
  <si>
    <t>Классический танец</t>
  </si>
  <si>
    <t>2,4,6</t>
  </si>
  <si>
    <t>1,3,5,7</t>
  </si>
  <si>
    <t>Народный танец</t>
  </si>
  <si>
    <t>Э2</t>
  </si>
  <si>
    <t>-;-; Э2</t>
  </si>
  <si>
    <t>-; -; -; Э1</t>
  </si>
  <si>
    <t>5,6,7</t>
  </si>
  <si>
    <t>Социально-культурная деятельность</t>
  </si>
  <si>
    <t>-; Э1</t>
  </si>
  <si>
    <t>Экономика и менеджмент социально-культурной сферы</t>
  </si>
  <si>
    <t>Правовое обеспечение профессиональной деятельности</t>
  </si>
  <si>
    <t>Основы драматургии, режиссуры и мастерства актера в хореографическом искусстве</t>
  </si>
  <si>
    <t>Бальный танец</t>
  </si>
  <si>
    <t>Э3</t>
  </si>
  <si>
    <t>Современный танец</t>
  </si>
  <si>
    <t>Э4</t>
  </si>
  <si>
    <t>6,7</t>
  </si>
  <si>
    <t>Региональные особенности русского танца</t>
  </si>
  <si>
    <t>Э5</t>
  </si>
  <si>
    <t>1-5,7,8</t>
  </si>
  <si>
    <t>Историко-бытовой танец</t>
  </si>
  <si>
    <t>Основы музыкальных знаний</t>
  </si>
  <si>
    <t>З;-;Э1</t>
  </si>
  <si>
    <t>Музыкальная грамота</t>
  </si>
  <si>
    <t xml:space="preserve">Финансовая грамотность </t>
  </si>
  <si>
    <t>Основы предпринимательской деятельности</t>
  </si>
  <si>
    <t>з</t>
  </si>
  <si>
    <t>1</t>
  </si>
  <si>
    <t>7</t>
  </si>
  <si>
    <t>1 с. 17 н.</t>
  </si>
  <si>
    <t>ОД.00</t>
  </si>
  <si>
    <t xml:space="preserve">пп </t>
  </si>
  <si>
    <t>01.01.01.</t>
  </si>
  <si>
    <t>01.02.01.</t>
  </si>
  <si>
    <t>01.02.02.</t>
  </si>
  <si>
    <t>02.01.01.</t>
  </si>
  <si>
    <t>02.01.02.</t>
  </si>
  <si>
    <t>02.01.03.</t>
  </si>
  <si>
    <t>02.01.04.</t>
  </si>
  <si>
    <t>02.02.01.</t>
  </si>
  <si>
    <t>02.02.02.</t>
  </si>
  <si>
    <t>03.01.01.</t>
  </si>
  <si>
    <t>03.01.02.</t>
  </si>
  <si>
    <t>03.01.05.</t>
  </si>
  <si>
    <t>03.01.04.</t>
  </si>
  <si>
    <t>03.01.06.</t>
  </si>
  <si>
    <t>Вариативная часть</t>
  </si>
  <si>
    <t>01.02.03.</t>
  </si>
  <si>
    <t>01.02.04.</t>
  </si>
  <si>
    <t>01.02.05.</t>
  </si>
  <si>
    <t>01.02.06.</t>
  </si>
  <si>
    <t>01.03.01.</t>
  </si>
  <si>
    <t>01.03.02.</t>
  </si>
  <si>
    <t>Э-МДК</t>
  </si>
  <si>
    <t xml:space="preserve"> </t>
  </si>
  <si>
    <r>
      <rPr>
        <b/>
        <sz val="10"/>
        <color theme="1"/>
        <rFont val="Times New Roman"/>
        <family val="1"/>
        <charset val="204"/>
      </rPr>
      <t>ВД.03</t>
    </r>
    <r>
      <rPr>
        <b/>
        <sz val="10"/>
        <color rgb="FFFF0000"/>
        <rFont val="Times New Roman"/>
        <family val="1"/>
        <charset val="204"/>
      </rPr>
      <t>.</t>
    </r>
  </si>
  <si>
    <t>01.01.02.</t>
  </si>
  <si>
    <t>Учебный план по специальности 51.02.01. НХТ вид Хореографическое творчество 2021-2022 учебный год</t>
  </si>
  <si>
    <t>Приказ №  90 от "01 "сентября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</si>
</sst>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1"/>
      <color indexed="10"/>
      <name val="Arial Cyr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10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rgb="FFFF000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0" xfId="0" applyFont="1" applyBorder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6" fillId="0" borderId="0" xfId="0" applyFont="1"/>
    <xf numFmtId="0" fontId="5" fillId="2" borderId="0" xfId="0" applyFont="1" applyFill="1"/>
    <xf numFmtId="0" fontId="7" fillId="3" borderId="0" xfId="0" applyFont="1" applyFill="1" applyAlignment="1">
      <alignment horizontal="center" vertical="center"/>
    </xf>
    <xf numFmtId="0" fontId="5" fillId="3" borderId="0" xfId="0" applyFont="1" applyFill="1"/>
    <xf numFmtId="0" fontId="6" fillId="3" borderId="0" xfId="0" applyFont="1" applyFill="1"/>
    <xf numFmtId="0" fontId="5" fillId="3" borderId="0" xfId="0" applyFont="1" applyFill="1" applyBorder="1"/>
    <xf numFmtId="49" fontId="12" fillId="3" borderId="1" xfId="0" applyNumberFormat="1" applyFont="1" applyFill="1" applyBorder="1" applyAlignment="1">
      <alignment horizontal="center" vertical="center" textRotation="90" wrapText="1"/>
    </xf>
    <xf numFmtId="49" fontId="12" fillId="3" borderId="2" xfId="0" applyNumberFormat="1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center"/>
    </xf>
    <xf numFmtId="49" fontId="11" fillId="3" borderId="5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top"/>
    </xf>
    <xf numFmtId="49" fontId="10" fillId="3" borderId="1" xfId="0" applyNumberFormat="1" applyFont="1" applyFill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0" fontId="12" fillId="3" borderId="1" xfId="0" applyFont="1" applyFill="1" applyBorder="1" applyAlignment="1">
      <alignment horizontal="left" wrapText="1"/>
    </xf>
    <xf numFmtId="49" fontId="18" fillId="3" borderId="1" xfId="0" applyNumberFormat="1" applyFont="1" applyFill="1" applyBorder="1" applyAlignment="1">
      <alignment horizontal="center" wrapText="1"/>
    </xf>
    <xf numFmtId="49" fontId="19" fillId="3" borderId="1" xfId="0" applyNumberFormat="1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0" fontId="16" fillId="3" borderId="0" xfId="0" applyFont="1" applyFill="1"/>
    <xf numFmtId="1" fontId="16" fillId="3" borderId="0" xfId="0" applyNumberFormat="1" applyFont="1" applyFill="1"/>
    <xf numFmtId="0" fontId="16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top"/>
    </xf>
    <xf numFmtId="0" fontId="5" fillId="4" borderId="0" xfId="0" applyFont="1" applyFill="1"/>
    <xf numFmtId="0" fontId="11" fillId="3" borderId="1" xfId="0" applyFont="1" applyFill="1" applyBorder="1" applyAlignment="1">
      <alignment horizontal="center" vertical="top" wrapText="1"/>
    </xf>
    <xf numFmtId="49" fontId="12" fillId="3" borderId="1" xfId="0" applyNumberFormat="1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left" wrapText="1"/>
    </xf>
    <xf numFmtId="49" fontId="10" fillId="3" borderId="6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/>
    <xf numFmtId="0" fontId="11" fillId="3" borderId="6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left" wrapText="1"/>
    </xf>
    <xf numFmtId="49" fontId="10" fillId="3" borderId="6" xfId="0" applyNumberFormat="1" applyFont="1" applyFill="1" applyBorder="1" applyAlignment="1">
      <alignment horizontal="center" wrapText="1"/>
    </xf>
    <xf numFmtId="49" fontId="11" fillId="3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/>
    <xf numFmtId="1" fontId="11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49" fontId="13" fillId="3" borderId="6" xfId="0" applyNumberFormat="1" applyFont="1" applyFill="1" applyBorder="1"/>
    <xf numFmtId="0" fontId="11" fillId="3" borderId="6" xfId="0" applyFont="1" applyFill="1" applyBorder="1" applyAlignment="1">
      <alignment horizontal="left"/>
    </xf>
    <xf numFmtId="49" fontId="11" fillId="3" borderId="6" xfId="0" applyNumberFormat="1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left" wrapText="1"/>
    </xf>
    <xf numFmtId="49" fontId="11" fillId="3" borderId="0" xfId="0" applyNumberFormat="1" applyFont="1" applyFill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vertical="top"/>
    </xf>
    <xf numFmtId="0" fontId="21" fillId="3" borderId="6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wrapText="1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/>
    <xf numFmtId="0" fontId="10" fillId="3" borderId="1" xfId="0" applyFont="1" applyFill="1" applyBorder="1" applyAlignment="1">
      <alignment horizontal="left"/>
    </xf>
    <xf numFmtId="0" fontId="24" fillId="4" borderId="0" xfId="0" applyFont="1" applyFill="1"/>
    <xf numFmtId="49" fontId="13" fillId="3" borderId="0" xfId="0" applyNumberFormat="1" applyFont="1" applyFill="1"/>
    <xf numFmtId="0" fontId="10" fillId="3" borderId="1" xfId="0" applyFont="1" applyFill="1" applyBorder="1" applyAlignment="1">
      <alignment horizontal="left" vertical="top" wrapText="1"/>
    </xf>
    <xf numFmtId="49" fontId="10" fillId="3" borderId="0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11" fillId="5" borderId="6" xfId="0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left" wrapText="1"/>
    </xf>
    <xf numFmtId="49" fontId="10" fillId="5" borderId="6" xfId="0" applyNumberFormat="1" applyFont="1" applyFill="1" applyBorder="1" applyAlignment="1">
      <alignment horizontal="center" wrapText="1"/>
    </xf>
    <xf numFmtId="49" fontId="11" fillId="5" borderId="6" xfId="0" applyNumberFormat="1" applyFont="1" applyFill="1" applyBorder="1" applyAlignment="1">
      <alignment horizontal="center"/>
    </xf>
    <xf numFmtId="1" fontId="11" fillId="5" borderId="6" xfId="0" applyNumberFormat="1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1" fontId="10" fillId="5" borderId="6" xfId="0" applyNumberFormat="1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wrapText="1"/>
    </xf>
    <xf numFmtId="1" fontId="11" fillId="5" borderId="6" xfId="0" applyNumberFormat="1" applyFont="1" applyFill="1" applyBorder="1"/>
    <xf numFmtId="0" fontId="22" fillId="5" borderId="6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center" wrapText="1"/>
    </xf>
    <xf numFmtId="49" fontId="10" fillId="5" borderId="1" xfId="0" applyNumberFormat="1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49" fontId="10" fillId="5" borderId="1" xfId="0" applyNumberFormat="1" applyFont="1" applyFill="1" applyBorder="1" applyAlignment="1">
      <alignment horizontal="center" wrapText="1"/>
    </xf>
    <xf numFmtId="1" fontId="10" fillId="5" borderId="1" xfId="0" applyNumberFormat="1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vertical="top"/>
    </xf>
    <xf numFmtId="0" fontId="14" fillId="5" borderId="4" xfId="0" applyFont="1" applyFill="1" applyBorder="1" applyAlignment="1">
      <alignment horizontal="left" wrapText="1"/>
    </xf>
    <xf numFmtId="0" fontId="14" fillId="5" borderId="4" xfId="0" applyFont="1" applyFill="1" applyBorder="1" applyAlignment="1">
      <alignment horizontal="center" wrapText="1"/>
    </xf>
    <xf numFmtId="49" fontId="10" fillId="5" borderId="4" xfId="0" applyNumberFormat="1" applyFont="1" applyFill="1" applyBorder="1" applyAlignment="1">
      <alignment horizontal="center"/>
    </xf>
    <xf numFmtId="1" fontId="10" fillId="5" borderId="4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1" fontId="11" fillId="3" borderId="0" xfId="0" applyNumberFormat="1" applyFont="1" applyFill="1" applyAlignment="1"/>
    <xf numFmtId="1" fontId="11" fillId="3" borderId="0" xfId="0" applyNumberFormat="1" applyFont="1" applyFill="1" applyAlignment="1">
      <alignment horizontal="right"/>
    </xf>
    <xf numFmtId="0" fontId="11" fillId="3" borderId="13" xfId="0" applyFont="1" applyFill="1" applyBorder="1" applyAlignment="1"/>
    <xf numFmtId="1" fontId="10" fillId="5" borderId="10" xfId="0" applyNumberFormat="1" applyFont="1" applyFill="1" applyBorder="1" applyAlignment="1">
      <alignment horizontal="center"/>
    </xf>
    <xf numFmtId="1" fontId="10" fillId="5" borderId="10" xfId="0" applyNumberFormat="1" applyFont="1" applyFill="1" applyBorder="1" applyAlignment="1"/>
    <xf numFmtId="1" fontId="10" fillId="5" borderId="14" xfId="0" applyNumberFormat="1" applyFont="1" applyFill="1" applyBorder="1" applyAlignment="1"/>
    <xf numFmtId="1" fontId="10" fillId="5" borderId="15" xfId="0" applyNumberFormat="1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0" xfId="0" applyFont="1" applyFill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top"/>
    </xf>
    <xf numFmtId="0" fontId="11" fillId="0" borderId="13" xfId="0" applyFont="1" applyFill="1" applyBorder="1" applyAlignment="1"/>
    <xf numFmtId="1" fontId="10" fillId="6" borderId="6" xfId="0" applyNumberFormat="1" applyFont="1" applyFill="1" applyBorder="1" applyAlignment="1">
      <alignment horizontal="center"/>
    </xf>
    <xf numFmtId="1" fontId="11" fillId="6" borderId="6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6" xfId="0" applyFont="1" applyFill="1" applyBorder="1"/>
    <xf numFmtId="0" fontId="11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1" xfId="0" applyFont="1" applyFill="1" applyBorder="1" applyAlignment="1"/>
    <xf numFmtId="0" fontId="19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10" fillId="7" borderId="12" xfId="0" applyFont="1" applyFill="1" applyBorder="1" applyAlignment="1"/>
    <xf numFmtId="0" fontId="28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/>
    </xf>
    <xf numFmtId="0" fontId="10" fillId="7" borderId="3" xfId="0" applyFont="1" applyFill="1" applyBorder="1" applyAlignment="1"/>
    <xf numFmtId="0" fontId="15" fillId="7" borderId="1" xfId="0" applyFont="1" applyFill="1" applyBorder="1" applyAlignment="1">
      <alignment horizontal="center" vertical="center"/>
    </xf>
    <xf numFmtId="0" fontId="22" fillId="7" borderId="3" xfId="0" applyFont="1" applyFill="1" applyBorder="1" applyAlignment="1"/>
    <xf numFmtId="0" fontId="21" fillId="7" borderId="3" xfId="0" applyFont="1" applyFill="1" applyBorder="1" applyAlignment="1"/>
    <xf numFmtId="0" fontId="2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1" fontId="10" fillId="3" borderId="0" xfId="0" applyNumberFormat="1" applyFont="1" applyFill="1" applyAlignment="1"/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textRotation="90"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/>
    </xf>
    <xf numFmtId="1" fontId="31" fillId="6" borderId="1" xfId="0" applyNumberFormat="1" applyFont="1" applyFill="1" applyBorder="1" applyAlignment="1">
      <alignment horizontal="center"/>
    </xf>
    <xf numFmtId="14" fontId="11" fillId="3" borderId="6" xfId="0" applyNumberFormat="1" applyFont="1" applyFill="1" applyBorder="1" applyAlignment="1">
      <alignment horizontal="left" vertical="top"/>
    </xf>
    <xf numFmtId="0" fontId="11" fillId="3" borderId="6" xfId="0" applyFont="1" applyFill="1" applyBorder="1" applyAlignment="1">
      <alignment horizontal="center" wrapText="1"/>
    </xf>
    <xf numFmtId="0" fontId="32" fillId="3" borderId="6" xfId="0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left" vertical="top"/>
    </xf>
    <xf numFmtId="0" fontId="11" fillId="0" borderId="6" xfId="0" applyFont="1" applyFill="1" applyBorder="1" applyAlignment="1">
      <alignment horizontal="left" wrapText="1"/>
    </xf>
    <xf numFmtId="49" fontId="10" fillId="0" borderId="6" xfId="0" applyNumberFormat="1" applyFont="1" applyFill="1" applyBorder="1" applyAlignment="1">
      <alignment horizontal="center" wrapText="1"/>
    </xf>
    <xf numFmtId="0" fontId="33" fillId="0" borderId="6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top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1" fillId="3" borderId="6" xfId="0" applyNumberFormat="1" applyFont="1" applyFill="1" applyBorder="1" applyAlignment="1">
      <alignment horizontal="center"/>
    </xf>
    <xf numFmtId="14" fontId="11" fillId="3" borderId="6" xfId="0" applyNumberFormat="1" applyFont="1" applyFill="1" applyBorder="1" applyAlignment="1">
      <alignment horizontal="left" vertical="top" wrapText="1"/>
    </xf>
    <xf numFmtId="0" fontId="33" fillId="3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center" wrapText="1"/>
    </xf>
    <xf numFmtId="0" fontId="33" fillId="7" borderId="6" xfId="0" applyFont="1" applyFill="1" applyBorder="1" applyAlignment="1">
      <alignment horizontal="center"/>
    </xf>
    <xf numFmtId="1" fontId="19" fillId="6" borderId="6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left" vertical="top"/>
    </xf>
    <xf numFmtId="2" fontId="11" fillId="3" borderId="6" xfId="0" applyNumberFormat="1" applyFont="1" applyFill="1" applyBorder="1" applyAlignment="1">
      <alignment horizontal="left" vertical="top"/>
    </xf>
    <xf numFmtId="0" fontId="11" fillId="3" borderId="6" xfId="0" applyNumberFormat="1" applyFont="1" applyFill="1" applyBorder="1" applyAlignment="1">
      <alignment horizontal="left" vertical="top"/>
    </xf>
    <xf numFmtId="0" fontId="11" fillId="0" borderId="6" xfId="0" applyNumberFormat="1" applyFont="1" applyFill="1" applyBorder="1" applyAlignment="1">
      <alignment horizontal="left" vertical="top"/>
    </xf>
    <xf numFmtId="0" fontId="11" fillId="3" borderId="6" xfId="0" applyNumberFormat="1" applyFont="1" applyFill="1" applyBorder="1" applyAlignment="1">
      <alignment horizontal="left" vertical="top" wrapText="1"/>
    </xf>
    <xf numFmtId="1" fontId="10" fillId="8" borderId="6" xfId="0" applyNumberFormat="1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1" fontId="10" fillId="9" borderId="6" xfId="0" applyNumberFormat="1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9" borderId="6" xfId="0" applyNumberFormat="1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1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 wrapText="1"/>
    </xf>
    <xf numFmtId="0" fontId="35" fillId="0" borderId="1" xfId="0" applyFont="1" applyFill="1" applyBorder="1" applyAlignment="1">
      <alignment horizontal="center" wrapText="1"/>
    </xf>
    <xf numFmtId="49" fontId="36" fillId="0" borderId="1" xfId="0" applyNumberFormat="1" applyFont="1" applyFill="1" applyBorder="1" applyAlignment="1">
      <alignment horizontal="center"/>
    </xf>
    <xf numFmtId="1" fontId="34" fillId="8" borderId="1" xfId="0" applyNumberFormat="1" applyFont="1" applyFill="1" applyBorder="1" applyAlignment="1">
      <alignment horizontal="center"/>
    </xf>
    <xf numFmtId="0" fontId="34" fillId="8" borderId="1" xfId="0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/>
    </xf>
    <xf numFmtId="1" fontId="5" fillId="3" borderId="0" xfId="0" applyNumberFormat="1" applyFont="1" applyFill="1"/>
    <xf numFmtId="0" fontId="2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top" wrapText="1"/>
    </xf>
    <xf numFmtId="1" fontId="12" fillId="3" borderId="1" xfId="0" applyNumberFormat="1" applyFont="1" applyFill="1" applyBorder="1" applyAlignment="1">
      <alignment horizontal="center" vertical="center" textRotation="90" wrapText="1"/>
    </xf>
    <xf numFmtId="0" fontId="11" fillId="3" borderId="3" xfId="0" applyFont="1" applyFill="1" applyBorder="1" applyAlignment="1">
      <alignment horizontal="center" vertical="top" wrapText="1"/>
    </xf>
    <xf numFmtId="1" fontId="12" fillId="3" borderId="3" xfId="0" applyNumberFormat="1" applyFont="1" applyFill="1" applyBorder="1" applyAlignment="1">
      <alignment horizontal="center" textRotation="90" wrapText="1"/>
    </xf>
    <xf numFmtId="0" fontId="12" fillId="3" borderId="1" xfId="0" applyFont="1" applyFill="1" applyBorder="1" applyAlignment="1">
      <alignment horizontal="center" textRotation="90" wrapText="1"/>
    </xf>
    <xf numFmtId="0" fontId="11" fillId="3" borderId="9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463937" cy="805574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3575" y="0"/>
          <a:ext cx="1463937" cy="80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view="pageBreakPreview" workbookViewId="0">
      <selection activeCell="B22" sqref="B22"/>
    </sheetView>
  </sheetViews>
  <sheetFormatPr defaultRowHeight="12.75" x14ac:dyDescent="0.2"/>
  <cols>
    <col min="1" max="1" width="13.42578125" customWidth="1"/>
    <col min="2" max="2" width="34.42578125" customWidth="1"/>
    <col min="3" max="3" width="4.28515625" customWidth="1"/>
    <col min="4" max="5" width="2" customWidth="1"/>
    <col min="6" max="7" width="4" customWidth="1"/>
    <col min="8" max="8" width="6.7109375" customWidth="1"/>
    <col min="9" max="11" width="4" customWidth="1"/>
    <col min="12" max="12" width="4.42578125" customWidth="1"/>
    <col min="13" max="13" width="5.140625" customWidth="1"/>
    <col min="14" max="14" width="4.5703125" customWidth="1"/>
    <col min="15" max="15" width="5" customWidth="1"/>
    <col min="16" max="16" width="3.85546875" customWidth="1"/>
    <col min="17" max="17" width="3.28515625" customWidth="1"/>
    <col min="18" max="19" width="3.140625" customWidth="1"/>
    <col min="20" max="20" width="3.7109375" customWidth="1"/>
  </cols>
  <sheetData>
    <row r="1" spans="1:20" s="1" customFormat="1" x14ac:dyDescent="0.2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</row>
    <row r="2" spans="1:20" s="1" customFormat="1" x14ac:dyDescent="0.2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 s="246" customFormat="1" x14ac:dyDescent="0.2"/>
    <row r="4" spans="1:20" s="1" customFormat="1" x14ac:dyDescent="0.2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</row>
    <row r="6" spans="1:20" x14ac:dyDescent="0.2">
      <c r="L6" s="2"/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6</v>
      </c>
      <c r="S6" s="2">
        <v>7</v>
      </c>
      <c r="T6" s="2">
        <v>8</v>
      </c>
    </row>
    <row r="7" spans="1:20" x14ac:dyDescent="0.2">
      <c r="A7" s="3" t="s">
        <v>0</v>
      </c>
      <c r="B7" s="4" t="s">
        <v>1</v>
      </c>
      <c r="C7" s="5" t="s">
        <v>2</v>
      </c>
      <c r="D7" s="5"/>
      <c r="E7" s="5"/>
      <c r="F7" s="5"/>
      <c r="G7" s="6">
        <v>557</v>
      </c>
      <c r="H7" s="6">
        <v>186</v>
      </c>
      <c r="I7" s="6">
        <v>371</v>
      </c>
      <c r="J7" s="7">
        <v>247</v>
      </c>
      <c r="K7" s="6">
        <v>124</v>
      </c>
      <c r="L7" s="5"/>
      <c r="M7" s="5"/>
      <c r="N7" s="5"/>
      <c r="O7" s="5"/>
      <c r="P7" s="5"/>
      <c r="Q7" s="5"/>
      <c r="R7" s="5"/>
      <c r="S7" s="5"/>
      <c r="T7" s="5"/>
    </row>
    <row r="8" spans="1:20" ht="25.5" x14ac:dyDescent="0.2">
      <c r="A8" s="8" t="s">
        <v>3</v>
      </c>
      <c r="B8" s="9" t="s">
        <v>4</v>
      </c>
      <c r="C8" s="10">
        <v>4.7</v>
      </c>
      <c r="D8" s="10"/>
      <c r="E8" s="10">
        <v>8</v>
      </c>
      <c r="F8" s="10"/>
      <c r="G8" s="10">
        <v>278</v>
      </c>
      <c r="H8" s="10">
        <v>93</v>
      </c>
      <c r="I8" s="10">
        <v>185</v>
      </c>
      <c r="J8" s="10">
        <v>185</v>
      </c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">
      <c r="A9" s="11"/>
      <c r="B9" s="12" t="s">
        <v>5</v>
      </c>
      <c r="C9" s="5">
        <v>4</v>
      </c>
      <c r="D9" s="5"/>
      <c r="E9" s="5"/>
      <c r="F9" s="5"/>
      <c r="G9" s="5">
        <v>66</v>
      </c>
      <c r="H9" s="5">
        <v>22</v>
      </c>
      <c r="I9" s="5">
        <v>44</v>
      </c>
      <c r="J9" s="5">
        <v>44</v>
      </c>
      <c r="K9" s="5"/>
      <c r="L9" s="5"/>
      <c r="M9" s="5"/>
      <c r="N9" s="5"/>
      <c r="O9" s="5"/>
      <c r="P9" s="5">
        <v>2</v>
      </c>
      <c r="Q9" s="5"/>
      <c r="R9" s="5"/>
      <c r="S9" s="5"/>
      <c r="T9" s="5"/>
    </row>
    <row r="10" spans="1:20" x14ac:dyDescent="0.2">
      <c r="A10" s="11"/>
      <c r="B10" s="12" t="s">
        <v>6</v>
      </c>
      <c r="C10" s="5"/>
      <c r="D10" s="5"/>
      <c r="E10" s="5">
        <v>5</v>
      </c>
      <c r="F10" s="5"/>
      <c r="G10" s="5">
        <v>48</v>
      </c>
      <c r="H10" s="5">
        <v>16</v>
      </c>
      <c r="I10" s="5">
        <v>32</v>
      </c>
      <c r="J10" s="5">
        <v>32</v>
      </c>
      <c r="K10" s="5"/>
      <c r="L10" s="5"/>
      <c r="M10" s="5"/>
      <c r="N10" s="5"/>
      <c r="O10" s="5"/>
      <c r="P10" s="5"/>
      <c r="Q10" s="5">
        <v>2</v>
      </c>
      <c r="R10" s="5"/>
      <c r="S10" s="5"/>
      <c r="T10" s="5"/>
    </row>
    <row r="11" spans="1:20" x14ac:dyDescent="0.2">
      <c r="A11" s="11"/>
      <c r="B11" s="12" t="s">
        <v>7</v>
      </c>
      <c r="C11" s="5">
        <v>7</v>
      </c>
      <c r="D11" s="5"/>
      <c r="E11" s="5"/>
      <c r="F11" s="5">
        <v>6</v>
      </c>
      <c r="G11" s="5">
        <v>96</v>
      </c>
      <c r="H11" s="5">
        <v>32</v>
      </c>
      <c r="I11" s="5">
        <v>64</v>
      </c>
      <c r="J11" s="5">
        <v>64</v>
      </c>
      <c r="K11" s="5"/>
      <c r="L11" s="5"/>
      <c r="M11" s="5"/>
      <c r="N11" s="5"/>
      <c r="O11" s="5"/>
      <c r="P11" s="5"/>
      <c r="Q11" s="5"/>
      <c r="R11" s="5">
        <v>2</v>
      </c>
      <c r="S11" s="5">
        <v>2</v>
      </c>
      <c r="T11" s="5"/>
    </row>
    <row r="12" spans="1:20" ht="25.5" x14ac:dyDescent="0.2">
      <c r="A12" s="11"/>
      <c r="B12" s="12" t="s">
        <v>8</v>
      </c>
      <c r="C12" s="5"/>
      <c r="D12" s="5"/>
      <c r="E12" s="5">
        <v>8</v>
      </c>
      <c r="F12" s="5"/>
      <c r="G12" s="5">
        <v>68</v>
      </c>
      <c r="H12" s="5">
        <v>23</v>
      </c>
      <c r="I12" s="5">
        <v>45</v>
      </c>
      <c r="J12" s="5">
        <v>45</v>
      </c>
      <c r="K12" s="5"/>
      <c r="L12" s="5"/>
      <c r="M12" s="5"/>
      <c r="N12" s="5"/>
      <c r="O12" s="5"/>
      <c r="P12" s="5"/>
      <c r="Q12" s="5"/>
      <c r="R12" s="5"/>
      <c r="S12" s="5"/>
      <c r="T12" s="5">
        <v>3</v>
      </c>
    </row>
    <row r="13" spans="1:20" ht="25.5" x14ac:dyDescent="0.2">
      <c r="A13" s="13" t="s">
        <v>9</v>
      </c>
      <c r="B13" s="14" t="s">
        <v>10</v>
      </c>
      <c r="C13" s="6">
        <v>8</v>
      </c>
      <c r="D13" s="6"/>
      <c r="E13" s="6"/>
      <c r="F13" s="6"/>
      <c r="G13" s="6">
        <v>279</v>
      </c>
      <c r="H13" s="6">
        <v>93</v>
      </c>
      <c r="I13" s="6">
        <v>186</v>
      </c>
      <c r="J13" s="6">
        <v>62</v>
      </c>
      <c r="K13" s="6">
        <v>124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ht="25.5" x14ac:dyDescent="0.2">
      <c r="A14" s="11"/>
      <c r="B14" s="12" t="s">
        <v>11</v>
      </c>
      <c r="C14" s="5">
        <v>8</v>
      </c>
      <c r="D14" s="5">
        <v>8</v>
      </c>
      <c r="E14" s="5"/>
      <c r="F14" s="5">
        <v>6.7</v>
      </c>
      <c r="G14" s="5">
        <v>186</v>
      </c>
      <c r="H14" s="5">
        <v>62</v>
      </c>
      <c r="I14" s="5">
        <v>124</v>
      </c>
      <c r="J14" s="5"/>
      <c r="K14" s="5">
        <v>124</v>
      </c>
      <c r="L14" s="5"/>
      <c r="M14" s="5"/>
      <c r="N14" s="5"/>
      <c r="O14" s="5"/>
      <c r="P14" s="5"/>
      <c r="Q14" s="5"/>
      <c r="R14" s="5">
        <v>2</v>
      </c>
      <c r="S14" s="5">
        <v>2</v>
      </c>
      <c r="T14" s="5">
        <v>4</v>
      </c>
    </row>
    <row r="15" spans="1:20" ht="25.5" x14ac:dyDescent="0.2">
      <c r="A15" s="11"/>
      <c r="B15" s="12" t="s">
        <v>12</v>
      </c>
      <c r="C15" s="5"/>
      <c r="D15" s="5"/>
      <c r="E15" s="5">
        <v>8</v>
      </c>
      <c r="F15" s="5">
        <v>7</v>
      </c>
      <c r="G15" s="5">
        <v>93</v>
      </c>
      <c r="H15" s="5">
        <v>31</v>
      </c>
      <c r="I15" s="5">
        <v>62</v>
      </c>
      <c r="J15" s="5">
        <v>62</v>
      </c>
      <c r="K15" s="5"/>
      <c r="L15" s="5"/>
      <c r="M15" s="5"/>
      <c r="N15" s="5"/>
      <c r="O15" s="5"/>
      <c r="P15" s="5"/>
      <c r="Q15" s="5"/>
      <c r="R15" s="5"/>
      <c r="S15" s="5">
        <v>2</v>
      </c>
      <c r="T15" s="5">
        <v>2</v>
      </c>
    </row>
    <row r="16" spans="1:20" ht="24" x14ac:dyDescent="0.2">
      <c r="A16" s="11"/>
      <c r="B16" s="15" t="s">
        <v>13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>
        <v>2</v>
      </c>
      <c r="Q16" s="6">
        <v>2</v>
      </c>
      <c r="R16" s="6">
        <v>4</v>
      </c>
      <c r="S16" s="6">
        <v>6</v>
      </c>
      <c r="T16" s="6">
        <v>9</v>
      </c>
    </row>
  </sheetData>
  <sheetProtection selectLockedCells="1" selectUnlockedCells="1"/>
  <mergeCells count="4">
    <mergeCell ref="A1:T1"/>
    <mergeCell ref="A2:T2"/>
    <mergeCell ref="A3:XFD3"/>
    <mergeCell ref="A4:T4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12"/>
  <sheetViews>
    <sheetView tabSelected="1" zoomScale="75" zoomScaleNormal="75" workbookViewId="0">
      <selection activeCell="AC17" sqref="AC17"/>
    </sheetView>
  </sheetViews>
  <sheetFormatPr defaultColWidth="8.85546875" defaultRowHeight="11.25" x14ac:dyDescent="0.2"/>
  <cols>
    <col min="1" max="1" width="11.42578125" style="72" customWidth="1"/>
    <col min="2" max="2" width="30.140625" style="70" customWidth="1"/>
    <col min="3" max="3" width="12" style="72" customWidth="1"/>
    <col min="4" max="4" width="6.42578125" style="54" customWidth="1"/>
    <col min="5" max="5" width="4.85546875" style="54" customWidth="1"/>
    <col min="6" max="6" width="5.85546875" style="54" customWidth="1"/>
    <col min="7" max="7" width="7" style="54" customWidth="1"/>
    <col min="8" max="8" width="7.85546875" style="54" customWidth="1"/>
    <col min="9" max="9" width="7.42578125" style="71" customWidth="1"/>
    <col min="10" max="10" width="7.85546875" style="71" customWidth="1"/>
    <col min="11" max="11" width="6.5703125" style="71" customWidth="1"/>
    <col min="12" max="13" width="6.5703125" style="70" customWidth="1"/>
    <col min="14" max="14" width="5.85546875" style="70" customWidth="1"/>
    <col min="15" max="15" width="5" style="70" customWidth="1"/>
    <col min="16" max="16" width="5.42578125" style="70" customWidth="1"/>
    <col min="17" max="17" width="5.28515625" style="70" customWidth="1"/>
    <col min="18" max="19" width="5.140625" style="70" customWidth="1"/>
    <col min="20" max="20" width="5" style="70" customWidth="1"/>
    <col min="21" max="22" width="5.28515625" style="70" customWidth="1"/>
    <col min="23" max="23" width="5.28515625" style="72" customWidth="1"/>
    <col min="24" max="16384" width="8.85546875" style="16"/>
  </cols>
  <sheetData>
    <row r="1" spans="1:32" s="29" customFormat="1" ht="51" customHeight="1" x14ac:dyDescent="0.2">
      <c r="I1" s="244"/>
      <c r="J1" s="244"/>
      <c r="K1" s="244"/>
    </row>
    <row r="2" spans="1:32" s="29" customFormat="1" ht="26.25" customHeight="1" x14ac:dyDescent="0.25">
      <c r="I2" s="244"/>
      <c r="J2" s="244"/>
      <c r="K2" s="244"/>
      <c r="O2" s="252" t="s">
        <v>245</v>
      </c>
      <c r="P2" s="252"/>
      <c r="Q2" s="252"/>
      <c r="R2" s="252"/>
      <c r="S2" s="252"/>
      <c r="T2" s="252"/>
      <c r="U2" s="252"/>
      <c r="V2" s="252"/>
      <c r="W2" s="245"/>
      <c r="X2" s="245"/>
      <c r="Y2" s="245"/>
      <c r="Z2" s="245"/>
      <c r="AA2" s="245"/>
      <c r="AB2" s="245"/>
      <c r="AC2" s="245"/>
      <c r="AD2" s="245"/>
      <c r="AE2" s="245"/>
      <c r="AF2" s="245"/>
    </row>
    <row r="3" spans="1:32" s="17" customFormat="1" ht="12.75" x14ac:dyDescent="0.2">
      <c r="A3" s="142"/>
      <c r="B3" s="142"/>
      <c r="C3" s="142" t="s">
        <v>244</v>
      </c>
      <c r="D3" s="142"/>
      <c r="E3" s="142"/>
      <c r="F3" s="142"/>
      <c r="G3" s="142"/>
      <c r="H3" s="189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2"/>
      <c r="V3" s="142"/>
      <c r="W3" s="142"/>
    </row>
    <row r="4" spans="1:32" s="1" customFormat="1" ht="12.75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60"/>
      <c r="R4" s="144"/>
      <c r="S4" s="144"/>
      <c r="T4" s="144"/>
      <c r="U4" s="144"/>
      <c r="V4" s="144"/>
      <c r="W4" s="144"/>
    </row>
    <row r="5" spans="1:32" ht="27" customHeight="1" x14ac:dyDescent="0.2">
      <c r="A5" s="253" t="s">
        <v>14</v>
      </c>
      <c r="B5" s="254" t="s">
        <v>15</v>
      </c>
      <c r="C5" s="254" t="s">
        <v>16</v>
      </c>
      <c r="D5" s="255" t="s">
        <v>17</v>
      </c>
      <c r="E5" s="255"/>
      <c r="F5" s="255"/>
      <c r="G5" s="255"/>
      <c r="H5" s="255"/>
      <c r="I5" s="256" t="s">
        <v>18</v>
      </c>
      <c r="J5" s="256" t="s">
        <v>19</v>
      </c>
      <c r="K5" s="257" t="s">
        <v>20</v>
      </c>
      <c r="L5" s="257"/>
      <c r="M5" s="257"/>
      <c r="N5" s="257"/>
      <c r="O5" s="262"/>
      <c r="P5" s="262"/>
      <c r="Q5" s="262"/>
      <c r="R5" s="262"/>
      <c r="S5" s="262"/>
      <c r="T5" s="262"/>
      <c r="U5" s="262"/>
      <c r="V5" s="262"/>
      <c r="W5" s="257"/>
    </row>
    <row r="6" spans="1:32" ht="13.5" customHeight="1" x14ac:dyDescent="0.2">
      <c r="A6" s="253"/>
      <c r="B6" s="254"/>
      <c r="C6" s="254"/>
      <c r="D6" s="255"/>
      <c r="E6" s="255"/>
      <c r="F6" s="255"/>
      <c r="G6" s="255"/>
      <c r="H6" s="255"/>
      <c r="I6" s="256"/>
      <c r="J6" s="256"/>
      <c r="K6" s="258" t="s">
        <v>21</v>
      </c>
      <c r="L6" s="260" t="s">
        <v>22</v>
      </c>
      <c r="M6" s="261"/>
      <c r="N6" s="259" t="s">
        <v>23</v>
      </c>
      <c r="O6" s="260" t="s">
        <v>24</v>
      </c>
      <c r="P6" s="261"/>
      <c r="Q6" s="263" t="s">
        <v>25</v>
      </c>
      <c r="R6" s="263"/>
      <c r="S6" s="263" t="s">
        <v>26</v>
      </c>
      <c r="T6" s="263"/>
      <c r="U6" s="263" t="s">
        <v>27</v>
      </c>
      <c r="V6" s="263"/>
      <c r="W6" s="263"/>
    </row>
    <row r="7" spans="1:32" ht="52.5" customHeight="1" x14ac:dyDescent="0.2">
      <c r="A7" s="253"/>
      <c r="B7" s="254"/>
      <c r="C7" s="254"/>
      <c r="D7" s="32" t="s">
        <v>28</v>
      </c>
      <c r="E7" s="32" t="s">
        <v>29</v>
      </c>
      <c r="F7" s="32" t="s">
        <v>30</v>
      </c>
      <c r="G7" s="32" t="s">
        <v>31</v>
      </c>
      <c r="H7" s="33" t="s">
        <v>32</v>
      </c>
      <c r="I7" s="256"/>
      <c r="J7" s="256"/>
      <c r="K7" s="258"/>
      <c r="L7" s="191" t="s">
        <v>33</v>
      </c>
      <c r="M7" s="191" t="s">
        <v>34</v>
      </c>
      <c r="N7" s="259"/>
      <c r="O7" s="168" t="s">
        <v>216</v>
      </c>
      <c r="P7" s="34" t="s">
        <v>35</v>
      </c>
      <c r="Q7" s="172" t="s">
        <v>36</v>
      </c>
      <c r="R7" s="34" t="s">
        <v>37</v>
      </c>
      <c r="S7" s="172" t="s">
        <v>38</v>
      </c>
      <c r="T7" s="34" t="s">
        <v>39</v>
      </c>
      <c r="U7" s="172" t="s">
        <v>40</v>
      </c>
      <c r="V7" s="34" t="s">
        <v>41</v>
      </c>
      <c r="W7" s="34" t="s">
        <v>218</v>
      </c>
    </row>
    <row r="8" spans="1:32" s="18" customFormat="1" ht="39.75" customHeight="1" x14ac:dyDescent="0.2">
      <c r="A8" s="35">
        <v>1</v>
      </c>
      <c r="B8" s="35">
        <v>2</v>
      </c>
      <c r="C8" s="35">
        <v>3</v>
      </c>
      <c r="D8" s="36">
        <v>4</v>
      </c>
      <c r="E8" s="36">
        <v>5</v>
      </c>
      <c r="F8" s="36">
        <v>6</v>
      </c>
      <c r="G8" s="36" t="s">
        <v>215</v>
      </c>
      <c r="H8" s="37" t="s">
        <v>173</v>
      </c>
      <c r="I8" s="38">
        <v>9</v>
      </c>
      <c r="J8" s="38">
        <v>10</v>
      </c>
      <c r="K8" s="39">
        <v>11</v>
      </c>
      <c r="L8" s="193">
        <v>12</v>
      </c>
      <c r="M8" s="193">
        <v>13</v>
      </c>
      <c r="N8" s="193">
        <v>14</v>
      </c>
      <c r="O8" s="169">
        <v>15</v>
      </c>
      <c r="P8" s="35">
        <v>16</v>
      </c>
      <c r="Q8" s="169">
        <v>17</v>
      </c>
      <c r="R8" s="35">
        <v>18</v>
      </c>
      <c r="S8" s="169">
        <v>19</v>
      </c>
      <c r="T8" s="35">
        <v>20</v>
      </c>
      <c r="U8" s="169">
        <v>21</v>
      </c>
      <c r="V8" s="35">
        <v>22</v>
      </c>
      <c r="W8" s="35">
        <v>23</v>
      </c>
    </row>
    <row r="9" spans="1:32" s="19" customFormat="1" ht="12.75" x14ac:dyDescent="0.2">
      <c r="A9" s="81" t="s">
        <v>217</v>
      </c>
      <c r="B9" s="82" t="s">
        <v>42</v>
      </c>
      <c r="C9" s="82"/>
      <c r="D9" s="83"/>
      <c r="E9" s="83"/>
      <c r="F9" s="83"/>
      <c r="G9" s="83"/>
      <c r="H9" s="83"/>
      <c r="I9" s="226">
        <f>SUM(I10,I23)</f>
        <v>2106</v>
      </c>
      <c r="J9" s="226">
        <f>SUM(J10,J23)</f>
        <v>702</v>
      </c>
      <c r="K9" s="226">
        <f>SUM(K10,K23)</f>
        <v>1404</v>
      </c>
      <c r="L9" s="227">
        <f>SUM(L10,L23)</f>
        <v>1197</v>
      </c>
      <c r="M9" s="227">
        <f>SUM(M10,M23)</f>
        <v>207</v>
      </c>
      <c r="N9" s="84">
        <f t="shared" ref="N9" si="0">(N10+N23)</f>
        <v>0</v>
      </c>
      <c r="O9" s="170"/>
      <c r="P9" s="84"/>
      <c r="Q9" s="170"/>
      <c r="R9" s="84"/>
      <c r="S9" s="170"/>
      <c r="T9" s="84"/>
      <c r="U9" s="170"/>
      <c r="V9" s="165"/>
      <c r="W9" s="219">
        <v>96</v>
      </c>
    </row>
    <row r="10" spans="1:32" ht="24.75" customHeight="1" x14ac:dyDescent="0.2">
      <c r="A10" s="81" t="s">
        <v>43</v>
      </c>
      <c r="B10" s="82" t="s">
        <v>44</v>
      </c>
      <c r="C10" s="82"/>
      <c r="D10" s="83"/>
      <c r="E10" s="83"/>
      <c r="F10" s="83"/>
      <c r="G10" s="83"/>
      <c r="H10" s="83"/>
      <c r="I10" s="228">
        <f>SUM(I11:I20)</f>
        <v>1215</v>
      </c>
      <c r="J10" s="228">
        <f>SUM(J11:J20)</f>
        <v>423</v>
      </c>
      <c r="K10" s="228">
        <f>SUM(K11:K20)</f>
        <v>792</v>
      </c>
      <c r="L10" s="229">
        <f>SUM(L11:L20)</f>
        <v>661</v>
      </c>
      <c r="M10" s="229">
        <f>SUM(M11:M20)</f>
        <v>131</v>
      </c>
      <c r="N10" s="84">
        <f>SUM(N11:N19)</f>
        <v>0</v>
      </c>
      <c r="O10" s="170"/>
      <c r="P10" s="85"/>
      <c r="Q10" s="173"/>
      <c r="R10" s="85"/>
      <c r="S10" s="173"/>
      <c r="T10" s="85"/>
      <c r="U10" s="173"/>
      <c r="V10" s="165"/>
      <c r="W10" s="161">
        <v>53</v>
      </c>
    </row>
    <row r="11" spans="1:32" s="20" customFormat="1" ht="16.5" customHeight="1" x14ac:dyDescent="0.2">
      <c r="A11" s="86" t="s">
        <v>45</v>
      </c>
      <c r="B11" s="87" t="s">
        <v>46</v>
      </c>
      <c r="C11" s="88" t="s">
        <v>47</v>
      </c>
      <c r="D11" s="89"/>
      <c r="E11" s="90"/>
      <c r="F11" s="89"/>
      <c r="G11" s="89">
        <v>3</v>
      </c>
      <c r="H11" s="89">
        <v>1.2</v>
      </c>
      <c r="I11" s="91">
        <f>J11+K11</f>
        <v>163</v>
      </c>
      <c r="J11" s="91">
        <f>K11/2-0.5</f>
        <v>54</v>
      </c>
      <c r="K11" s="91">
        <f t="shared" ref="K11:K20" si="1">SUM(O11:V11)</f>
        <v>109</v>
      </c>
      <c r="L11" s="92"/>
      <c r="M11" s="92">
        <v>109</v>
      </c>
      <c r="N11" s="92"/>
      <c r="O11" s="171">
        <v>17</v>
      </c>
      <c r="P11" s="92">
        <v>44</v>
      </c>
      <c r="Q11" s="171">
        <v>48</v>
      </c>
      <c r="R11" s="92"/>
      <c r="S11" s="171"/>
      <c r="T11" s="92"/>
      <c r="U11" s="171"/>
      <c r="V11" s="92"/>
      <c r="W11" s="162">
        <v>8</v>
      </c>
    </row>
    <row r="12" spans="1:32" s="21" customFormat="1" ht="14.45" customHeight="1" x14ac:dyDescent="0.2">
      <c r="A12" s="86" t="s">
        <v>48</v>
      </c>
      <c r="B12" s="87" t="s">
        <v>49</v>
      </c>
      <c r="C12" s="88" t="s">
        <v>50</v>
      </c>
      <c r="D12" s="89"/>
      <c r="E12" s="93"/>
      <c r="F12" s="89"/>
      <c r="G12" s="89">
        <v>2</v>
      </c>
      <c r="H12" s="89">
        <v>1</v>
      </c>
      <c r="I12" s="91">
        <f t="shared" ref="I12:I19" si="2">J12+K12</f>
        <v>116</v>
      </c>
      <c r="J12" s="91">
        <v>38</v>
      </c>
      <c r="K12" s="91">
        <f t="shared" si="1"/>
        <v>78</v>
      </c>
      <c r="L12" s="92">
        <v>78</v>
      </c>
      <c r="M12" s="92"/>
      <c r="N12" s="92"/>
      <c r="O12" s="171">
        <v>34</v>
      </c>
      <c r="P12" s="92">
        <v>44</v>
      </c>
      <c r="Q12" s="171"/>
      <c r="R12" s="92"/>
      <c r="S12" s="171"/>
      <c r="T12" s="92"/>
      <c r="U12" s="171"/>
      <c r="V12" s="92"/>
      <c r="W12" s="162">
        <v>9</v>
      </c>
    </row>
    <row r="13" spans="1:32" s="20" customFormat="1" ht="13.15" customHeight="1" x14ac:dyDescent="0.2">
      <c r="A13" s="86" t="s">
        <v>51</v>
      </c>
      <c r="B13" s="94" t="s">
        <v>52</v>
      </c>
      <c r="C13" s="95" t="s">
        <v>53</v>
      </c>
      <c r="D13" s="89">
        <v>3</v>
      </c>
      <c r="E13" s="90"/>
      <c r="F13" s="89"/>
      <c r="G13" s="89"/>
      <c r="H13" s="89">
        <v>1.2</v>
      </c>
      <c r="I13" s="91">
        <f t="shared" si="2"/>
        <v>139</v>
      </c>
      <c r="J13" s="91">
        <f>K13/2-0.5</f>
        <v>46</v>
      </c>
      <c r="K13" s="91">
        <f t="shared" si="1"/>
        <v>93</v>
      </c>
      <c r="L13" s="92">
        <v>71</v>
      </c>
      <c r="M13" s="92">
        <v>22</v>
      </c>
      <c r="N13" s="92"/>
      <c r="O13" s="171">
        <v>17</v>
      </c>
      <c r="P13" s="92">
        <v>44</v>
      </c>
      <c r="Q13" s="171">
        <v>32</v>
      </c>
      <c r="R13" s="92"/>
      <c r="S13" s="171"/>
      <c r="T13" s="92"/>
      <c r="U13" s="171"/>
      <c r="V13" s="92"/>
      <c r="W13" s="162">
        <v>7</v>
      </c>
    </row>
    <row r="14" spans="1:32" s="20" customFormat="1" ht="12" customHeight="1" x14ac:dyDescent="0.2">
      <c r="A14" s="86" t="s">
        <v>54</v>
      </c>
      <c r="B14" s="94" t="s">
        <v>55</v>
      </c>
      <c r="C14" s="83" t="s">
        <v>56</v>
      </c>
      <c r="D14" s="89"/>
      <c r="E14" s="90"/>
      <c r="F14" s="89"/>
      <c r="G14" s="89">
        <v>1.2</v>
      </c>
      <c r="H14" s="89"/>
      <c r="I14" s="91">
        <f t="shared" si="2"/>
        <v>117</v>
      </c>
      <c r="J14" s="91">
        <f>K14/2</f>
        <v>39</v>
      </c>
      <c r="K14" s="91">
        <f t="shared" si="1"/>
        <v>78</v>
      </c>
      <c r="L14" s="92">
        <v>78</v>
      </c>
      <c r="M14" s="92"/>
      <c r="N14" s="92"/>
      <c r="O14" s="171">
        <v>34</v>
      </c>
      <c r="P14" s="92">
        <v>44</v>
      </c>
      <c r="Q14" s="171"/>
      <c r="R14" s="92"/>
      <c r="S14" s="171"/>
      <c r="T14" s="92"/>
      <c r="U14" s="171"/>
      <c r="V14" s="92"/>
      <c r="W14" s="162">
        <v>6</v>
      </c>
    </row>
    <row r="15" spans="1:32" ht="12.6" customHeight="1" x14ac:dyDescent="0.2">
      <c r="A15" s="86" t="s">
        <v>57</v>
      </c>
      <c r="B15" s="94" t="s">
        <v>58</v>
      </c>
      <c r="C15" s="83" t="s">
        <v>50</v>
      </c>
      <c r="D15" s="89"/>
      <c r="E15" s="90"/>
      <c r="F15" s="89"/>
      <c r="G15" s="89">
        <v>2</v>
      </c>
      <c r="H15" s="89">
        <v>1</v>
      </c>
      <c r="I15" s="91">
        <f t="shared" si="2"/>
        <v>108</v>
      </c>
      <c r="J15" s="91">
        <v>30</v>
      </c>
      <c r="K15" s="91">
        <f t="shared" si="1"/>
        <v>78</v>
      </c>
      <c r="L15" s="92">
        <v>78</v>
      </c>
      <c r="M15" s="92"/>
      <c r="N15" s="92"/>
      <c r="O15" s="171">
        <v>34</v>
      </c>
      <c r="P15" s="92">
        <v>44</v>
      </c>
      <c r="Q15" s="171"/>
      <c r="R15" s="92"/>
      <c r="S15" s="171"/>
      <c r="T15" s="92"/>
      <c r="U15" s="171"/>
      <c r="V15" s="92"/>
      <c r="W15" s="162">
        <v>5</v>
      </c>
    </row>
    <row r="16" spans="1:32" ht="10.9" customHeight="1" x14ac:dyDescent="0.2">
      <c r="A16" s="86" t="s">
        <v>59</v>
      </c>
      <c r="B16" s="94" t="s">
        <v>60</v>
      </c>
      <c r="C16" s="83" t="s">
        <v>56</v>
      </c>
      <c r="D16" s="89"/>
      <c r="E16" s="90"/>
      <c r="F16" s="89"/>
      <c r="G16" s="89">
        <v>1.2</v>
      </c>
      <c r="H16" s="89"/>
      <c r="I16" s="91">
        <v>156</v>
      </c>
      <c r="J16" s="91">
        <v>78</v>
      </c>
      <c r="K16" s="91">
        <f t="shared" si="1"/>
        <v>78</v>
      </c>
      <c r="L16" s="92">
        <v>78</v>
      </c>
      <c r="M16" s="92"/>
      <c r="N16" s="92"/>
      <c r="O16" s="171">
        <v>34</v>
      </c>
      <c r="P16" s="92">
        <v>44</v>
      </c>
      <c r="Q16" s="171"/>
      <c r="R16" s="92"/>
      <c r="S16" s="171"/>
      <c r="T16" s="92"/>
      <c r="U16" s="171"/>
      <c r="V16" s="92"/>
      <c r="W16" s="162"/>
    </row>
    <row r="17" spans="1:23" s="20" customFormat="1" ht="24" customHeight="1" x14ac:dyDescent="0.2">
      <c r="A17" s="86" t="s">
        <v>61</v>
      </c>
      <c r="B17" s="87" t="s">
        <v>62</v>
      </c>
      <c r="C17" s="88" t="s">
        <v>47</v>
      </c>
      <c r="D17" s="89"/>
      <c r="E17" s="90"/>
      <c r="F17" s="89"/>
      <c r="G17" s="89">
        <v>3</v>
      </c>
      <c r="H17" s="89">
        <v>1.2</v>
      </c>
      <c r="I17" s="91">
        <v>106</v>
      </c>
      <c r="J17" s="91">
        <v>35</v>
      </c>
      <c r="K17" s="91">
        <f t="shared" si="1"/>
        <v>71</v>
      </c>
      <c r="L17" s="92">
        <v>71</v>
      </c>
      <c r="M17" s="92"/>
      <c r="N17" s="92"/>
      <c r="O17" s="171">
        <v>17</v>
      </c>
      <c r="P17" s="92">
        <v>22</v>
      </c>
      <c r="Q17" s="171">
        <v>32</v>
      </c>
      <c r="R17" s="92"/>
      <c r="S17" s="171"/>
      <c r="T17" s="92"/>
      <c r="U17" s="171"/>
      <c r="V17" s="92"/>
      <c r="W17" s="162">
        <v>5</v>
      </c>
    </row>
    <row r="18" spans="1:23" ht="12.75" x14ac:dyDescent="0.2">
      <c r="A18" s="86" t="s">
        <v>63</v>
      </c>
      <c r="B18" s="94" t="s">
        <v>64</v>
      </c>
      <c r="C18" s="83" t="s">
        <v>53</v>
      </c>
      <c r="D18" s="89">
        <v>3</v>
      </c>
      <c r="E18" s="90"/>
      <c r="F18" s="89"/>
      <c r="G18" s="89"/>
      <c r="H18" s="89">
        <v>1.2</v>
      </c>
      <c r="I18" s="91">
        <v>139</v>
      </c>
      <c r="J18" s="91">
        <v>46</v>
      </c>
      <c r="K18" s="91">
        <f t="shared" si="1"/>
        <v>93</v>
      </c>
      <c r="L18" s="92">
        <v>93</v>
      </c>
      <c r="M18" s="92"/>
      <c r="N18" s="92"/>
      <c r="O18" s="171">
        <v>17</v>
      </c>
      <c r="P18" s="92">
        <v>44</v>
      </c>
      <c r="Q18" s="171">
        <v>32</v>
      </c>
      <c r="R18" s="92"/>
      <c r="S18" s="171"/>
      <c r="T18" s="92"/>
      <c r="U18" s="171"/>
      <c r="V18" s="92"/>
      <c r="W18" s="162">
        <v>7</v>
      </c>
    </row>
    <row r="19" spans="1:23" s="20" customFormat="1" ht="12.75" x14ac:dyDescent="0.2">
      <c r="A19" s="86" t="s">
        <v>65</v>
      </c>
      <c r="B19" s="94" t="s">
        <v>66</v>
      </c>
      <c r="C19" s="88" t="s">
        <v>67</v>
      </c>
      <c r="D19" s="89">
        <v>2</v>
      </c>
      <c r="E19" s="90"/>
      <c r="F19" s="89"/>
      <c r="G19" s="89"/>
      <c r="H19" s="89">
        <v>1</v>
      </c>
      <c r="I19" s="91">
        <f t="shared" si="2"/>
        <v>117</v>
      </c>
      <c r="J19" s="91">
        <f>K19/2</f>
        <v>39</v>
      </c>
      <c r="K19" s="91">
        <f t="shared" si="1"/>
        <v>78</v>
      </c>
      <c r="L19" s="92">
        <v>78</v>
      </c>
      <c r="M19" s="92"/>
      <c r="N19" s="92"/>
      <c r="O19" s="171">
        <v>34</v>
      </c>
      <c r="P19" s="92">
        <v>44</v>
      </c>
      <c r="Q19" s="171"/>
      <c r="R19" s="92"/>
      <c r="S19" s="171"/>
      <c r="T19" s="92"/>
      <c r="U19" s="171"/>
      <c r="V19" s="92"/>
      <c r="W19" s="162">
        <v>6</v>
      </c>
    </row>
    <row r="20" spans="1:23" s="20" customFormat="1" ht="12.75" x14ac:dyDescent="0.2">
      <c r="A20" s="86" t="s">
        <v>178</v>
      </c>
      <c r="B20" s="94" t="s">
        <v>179</v>
      </c>
      <c r="C20" s="88" t="s">
        <v>82</v>
      </c>
      <c r="D20" s="89"/>
      <c r="E20" s="90"/>
      <c r="F20" s="89" t="s">
        <v>180</v>
      </c>
      <c r="G20" s="89"/>
      <c r="H20" s="89"/>
      <c r="I20" s="91">
        <f>J20+K20</f>
        <v>54</v>
      </c>
      <c r="J20" s="91">
        <f>K20/2</f>
        <v>18</v>
      </c>
      <c r="K20" s="91">
        <f t="shared" si="1"/>
        <v>36</v>
      </c>
      <c r="L20" s="92">
        <v>36</v>
      </c>
      <c r="M20" s="92"/>
      <c r="N20" s="92"/>
      <c r="O20" s="171"/>
      <c r="P20" s="92">
        <v>36</v>
      </c>
      <c r="Q20" s="171"/>
      <c r="R20" s="92"/>
      <c r="S20" s="171"/>
      <c r="T20" s="92"/>
      <c r="U20" s="171"/>
      <c r="V20" s="92"/>
      <c r="W20" s="162"/>
    </row>
    <row r="21" spans="1:23" s="20" customFormat="1" ht="12.75" x14ac:dyDescent="0.2">
      <c r="A21" s="86" t="s">
        <v>181</v>
      </c>
      <c r="B21" s="94" t="s">
        <v>182</v>
      </c>
      <c r="C21" s="88"/>
      <c r="D21" s="89"/>
      <c r="E21" s="90"/>
      <c r="F21" s="89" t="s">
        <v>214</v>
      </c>
      <c r="G21" s="89"/>
      <c r="H21" s="89"/>
      <c r="I21" s="91"/>
      <c r="J21" s="91"/>
      <c r="K21" s="91"/>
      <c r="L21" s="92"/>
      <c r="M21" s="92"/>
      <c r="N21" s="92"/>
      <c r="O21" s="171">
        <v>0</v>
      </c>
      <c r="P21" s="92"/>
      <c r="Q21" s="171"/>
      <c r="R21" s="92"/>
      <c r="S21" s="171"/>
      <c r="T21" s="92"/>
      <c r="U21" s="171"/>
      <c r="V21" s="92"/>
      <c r="W21" s="92"/>
    </row>
    <row r="22" spans="1:23" s="20" customFormat="1" ht="24" x14ac:dyDescent="0.2">
      <c r="A22" s="113"/>
      <c r="B22" s="114" t="s">
        <v>13</v>
      </c>
      <c r="C22" s="114"/>
      <c r="D22" s="115"/>
      <c r="E22" s="116"/>
      <c r="F22" s="116"/>
      <c r="G22" s="116"/>
      <c r="H22" s="116"/>
      <c r="I22" s="117"/>
      <c r="J22" s="117"/>
      <c r="K22" s="117"/>
      <c r="L22" s="118"/>
      <c r="M22" s="118"/>
      <c r="N22" s="118"/>
      <c r="O22" s="146">
        <v>14</v>
      </c>
      <c r="P22" s="120">
        <f>SUM(P11:P20)/22</f>
        <v>18.636363636363637</v>
      </c>
      <c r="Q22" s="119">
        <f>SUM(Q11:Q20)/16</f>
        <v>9</v>
      </c>
      <c r="R22" s="119">
        <f>SUM(R11:R20)/22</f>
        <v>0</v>
      </c>
      <c r="S22" s="119">
        <f>SUM(S11:S20)/16</f>
        <v>0</v>
      </c>
      <c r="T22" s="119">
        <f>SUM(T11:T20)/16</f>
        <v>0</v>
      </c>
      <c r="U22" s="119">
        <f>SUM(U11:U20)/16</f>
        <v>0</v>
      </c>
      <c r="V22" s="119">
        <f>SUM(V11:V20)/15</f>
        <v>0</v>
      </c>
      <c r="W22" s="119"/>
    </row>
    <row r="23" spans="1:23" ht="26.25" customHeight="1" x14ac:dyDescent="0.2">
      <c r="A23" s="81" t="s">
        <v>68</v>
      </c>
      <c r="B23" s="82" t="s">
        <v>69</v>
      </c>
      <c r="C23" s="82"/>
      <c r="D23" s="83"/>
      <c r="E23" s="83"/>
      <c r="F23" s="83"/>
      <c r="G23" s="83"/>
      <c r="H23" s="83"/>
      <c r="I23" s="228">
        <f>SUM(J23:K23)</f>
        <v>891</v>
      </c>
      <c r="J23" s="228">
        <f>SUM(J24:J30)</f>
        <v>279</v>
      </c>
      <c r="K23" s="228">
        <f>SUM(K24:K30)</f>
        <v>612</v>
      </c>
      <c r="L23" s="229">
        <f t="shared" ref="L23:N23" si="3">SUM(L24:L30)</f>
        <v>536</v>
      </c>
      <c r="M23" s="229">
        <f t="shared" si="3"/>
        <v>76</v>
      </c>
      <c r="N23" s="84">
        <f t="shared" si="3"/>
        <v>0</v>
      </c>
      <c r="O23" s="170"/>
      <c r="P23" s="84"/>
      <c r="Q23" s="170"/>
      <c r="R23" s="84"/>
      <c r="S23" s="170"/>
      <c r="T23" s="84"/>
      <c r="U23" s="170"/>
      <c r="V23" s="84"/>
      <c r="W23" s="161">
        <v>43</v>
      </c>
    </row>
    <row r="24" spans="1:23" s="20" customFormat="1" ht="12.75" x14ac:dyDescent="0.2">
      <c r="A24" s="86" t="s">
        <v>70</v>
      </c>
      <c r="B24" s="94" t="s">
        <v>71</v>
      </c>
      <c r="C24" s="88" t="s">
        <v>67</v>
      </c>
      <c r="D24" s="89">
        <v>2</v>
      </c>
      <c r="E24" s="89"/>
      <c r="F24" s="89"/>
      <c r="G24" s="89"/>
      <c r="H24" s="89">
        <v>1</v>
      </c>
      <c r="I24" s="91">
        <v>117</v>
      </c>
      <c r="J24" s="91">
        <v>36</v>
      </c>
      <c r="K24" s="91">
        <f>SUM(O24:P24)</f>
        <v>81</v>
      </c>
      <c r="L24" s="92">
        <v>81</v>
      </c>
      <c r="M24" s="92"/>
      <c r="N24" s="92"/>
      <c r="O24" s="171">
        <v>51</v>
      </c>
      <c r="P24" s="92">
        <v>30</v>
      </c>
      <c r="Q24" s="171"/>
      <c r="R24" s="84"/>
      <c r="S24" s="170"/>
      <c r="T24" s="84"/>
      <c r="U24" s="170"/>
      <c r="V24" s="84"/>
      <c r="W24" s="162">
        <v>6</v>
      </c>
    </row>
    <row r="25" spans="1:23" s="20" customFormat="1" ht="12.75" x14ac:dyDescent="0.2">
      <c r="A25" s="86" t="s">
        <v>72</v>
      </c>
      <c r="B25" s="94" t="s">
        <v>73</v>
      </c>
      <c r="C25" s="88" t="s">
        <v>67</v>
      </c>
      <c r="D25" s="89">
        <v>2</v>
      </c>
      <c r="E25" s="89"/>
      <c r="F25" s="89"/>
      <c r="G25" s="89"/>
      <c r="H25" s="89">
        <v>1</v>
      </c>
      <c r="I25" s="91">
        <f t="shared" ref="I25:I30" si="4">J25+K25</f>
        <v>167</v>
      </c>
      <c r="J25" s="91">
        <v>50</v>
      </c>
      <c r="K25" s="91">
        <f>SUM(O25:P25)</f>
        <v>117</v>
      </c>
      <c r="L25" s="92">
        <v>117</v>
      </c>
      <c r="M25" s="92"/>
      <c r="N25" s="92"/>
      <c r="O25" s="171">
        <v>51</v>
      </c>
      <c r="P25" s="92">
        <v>66</v>
      </c>
      <c r="Q25" s="171"/>
      <c r="R25" s="92"/>
      <c r="S25" s="171"/>
      <c r="T25" s="92"/>
      <c r="U25" s="171"/>
      <c r="V25" s="92"/>
      <c r="W25" s="162">
        <v>8</v>
      </c>
    </row>
    <row r="26" spans="1:23" s="20" customFormat="1" ht="12.75" x14ac:dyDescent="0.2">
      <c r="A26" s="86" t="s">
        <v>74</v>
      </c>
      <c r="B26" s="94" t="s">
        <v>75</v>
      </c>
      <c r="C26" s="88" t="s">
        <v>183</v>
      </c>
      <c r="D26" s="89"/>
      <c r="E26" s="89"/>
      <c r="F26" s="89"/>
      <c r="G26" s="97">
        <v>4</v>
      </c>
      <c r="H26" s="89">
        <v>3</v>
      </c>
      <c r="I26" s="91">
        <f t="shared" si="4"/>
        <v>114</v>
      </c>
      <c r="J26" s="91">
        <f>K26/2</f>
        <v>38</v>
      </c>
      <c r="K26" s="91">
        <f>SUM(Q26:R26)</f>
        <v>76</v>
      </c>
      <c r="L26" s="92">
        <v>76</v>
      </c>
      <c r="M26" s="92"/>
      <c r="N26" s="92"/>
      <c r="O26" s="171"/>
      <c r="P26" s="92"/>
      <c r="Q26" s="171">
        <v>32</v>
      </c>
      <c r="R26" s="92">
        <v>44</v>
      </c>
      <c r="S26" s="171"/>
      <c r="T26" s="92"/>
      <c r="U26" s="171"/>
      <c r="V26" s="92"/>
      <c r="W26" s="162">
        <v>6</v>
      </c>
    </row>
    <row r="27" spans="1:23" s="20" customFormat="1" ht="12.75" customHeight="1" x14ac:dyDescent="0.2">
      <c r="A27" s="86" t="s">
        <v>76</v>
      </c>
      <c r="B27" s="87" t="s">
        <v>77</v>
      </c>
      <c r="C27" s="88" t="s">
        <v>67</v>
      </c>
      <c r="D27" s="89">
        <v>5</v>
      </c>
      <c r="E27" s="89"/>
      <c r="F27" s="89"/>
      <c r="G27" s="89"/>
      <c r="H27" s="89">
        <v>4</v>
      </c>
      <c r="I27" s="91">
        <f t="shared" si="4"/>
        <v>106</v>
      </c>
      <c r="J27" s="91">
        <v>30</v>
      </c>
      <c r="K27" s="91">
        <v>76</v>
      </c>
      <c r="L27" s="92">
        <v>76</v>
      </c>
      <c r="M27" s="92"/>
      <c r="N27" s="92"/>
      <c r="O27" s="171"/>
      <c r="P27" s="92"/>
      <c r="Q27" s="171"/>
      <c r="R27" s="92">
        <v>44</v>
      </c>
      <c r="S27" s="171">
        <v>32</v>
      </c>
      <c r="T27" s="92"/>
      <c r="U27" s="171"/>
      <c r="V27" s="92"/>
      <c r="W27" s="162">
        <v>5</v>
      </c>
    </row>
    <row r="28" spans="1:23" s="20" customFormat="1" ht="12.75" x14ac:dyDescent="0.2">
      <c r="A28" s="86" t="s">
        <v>78</v>
      </c>
      <c r="B28" s="87" t="s">
        <v>79</v>
      </c>
      <c r="C28" s="83" t="s">
        <v>53</v>
      </c>
      <c r="D28" s="89">
        <v>6</v>
      </c>
      <c r="E28" s="89"/>
      <c r="F28" s="89"/>
      <c r="G28" s="54"/>
      <c r="H28" s="89">
        <v>4.5</v>
      </c>
      <c r="I28" s="91">
        <f t="shared" si="4"/>
        <v>222</v>
      </c>
      <c r="J28" s="91">
        <v>70</v>
      </c>
      <c r="K28" s="91">
        <f>SUM(O28:T28)</f>
        <v>152</v>
      </c>
      <c r="L28" s="92">
        <v>152</v>
      </c>
      <c r="M28" s="92"/>
      <c r="N28" s="92"/>
      <c r="O28" s="171"/>
      <c r="P28" s="92"/>
      <c r="Q28" s="171"/>
      <c r="R28" s="92">
        <v>88</v>
      </c>
      <c r="S28" s="171">
        <v>32</v>
      </c>
      <c r="T28" s="92">
        <v>32</v>
      </c>
      <c r="U28" s="171"/>
      <c r="V28" s="92"/>
      <c r="W28" s="162">
        <v>11</v>
      </c>
    </row>
    <row r="29" spans="1:23" s="21" customFormat="1" ht="12.75" x14ac:dyDescent="0.2">
      <c r="A29" s="86" t="s">
        <v>80</v>
      </c>
      <c r="B29" s="87" t="s">
        <v>81</v>
      </c>
      <c r="C29" s="98" t="s">
        <v>90</v>
      </c>
      <c r="D29" s="89"/>
      <c r="E29" s="89"/>
      <c r="F29" s="89"/>
      <c r="G29" s="89">
        <v>1</v>
      </c>
      <c r="H29" s="89"/>
      <c r="I29" s="91">
        <f t="shared" si="4"/>
        <v>51</v>
      </c>
      <c r="J29" s="91">
        <f>K29/2</f>
        <v>17</v>
      </c>
      <c r="K29" s="91">
        <f>SUM(O29:T29)</f>
        <v>34</v>
      </c>
      <c r="L29" s="92">
        <v>34</v>
      </c>
      <c r="M29" s="92"/>
      <c r="N29" s="92"/>
      <c r="O29" s="171">
        <v>34</v>
      </c>
      <c r="P29" s="92"/>
      <c r="Q29" s="171"/>
      <c r="R29" s="92"/>
      <c r="S29" s="171"/>
      <c r="T29" s="92"/>
      <c r="U29" s="171"/>
      <c r="V29" s="92"/>
      <c r="W29" s="162">
        <v>2</v>
      </c>
    </row>
    <row r="30" spans="1:23" s="20" customFormat="1" ht="12.75" x14ac:dyDescent="0.2">
      <c r="A30" s="86" t="s">
        <v>83</v>
      </c>
      <c r="B30" s="94" t="s">
        <v>84</v>
      </c>
      <c r="C30" s="88" t="s">
        <v>183</v>
      </c>
      <c r="D30" s="89"/>
      <c r="E30" s="89"/>
      <c r="F30" s="89"/>
      <c r="G30" s="89">
        <v>4</v>
      </c>
      <c r="H30" s="89">
        <v>3</v>
      </c>
      <c r="I30" s="91">
        <f t="shared" si="4"/>
        <v>114</v>
      </c>
      <c r="J30" s="91">
        <f>K30/2</f>
        <v>38</v>
      </c>
      <c r="K30" s="91">
        <f>SUM(O30:V30)</f>
        <v>76</v>
      </c>
      <c r="L30" s="92"/>
      <c r="M30" s="92">
        <v>76</v>
      </c>
      <c r="N30" s="92"/>
      <c r="O30" s="171"/>
      <c r="P30" s="92"/>
      <c r="Q30" s="171">
        <v>32</v>
      </c>
      <c r="R30" s="92">
        <v>44</v>
      </c>
      <c r="S30" s="171"/>
      <c r="T30" s="92"/>
      <c r="U30" s="171"/>
      <c r="V30" s="92"/>
      <c r="W30" s="162">
        <v>5</v>
      </c>
    </row>
    <row r="31" spans="1:23" s="22" customFormat="1" ht="24" x14ac:dyDescent="0.2">
      <c r="A31" s="121"/>
      <c r="B31" s="114" t="s">
        <v>13</v>
      </c>
      <c r="C31" s="114"/>
      <c r="D31" s="116"/>
      <c r="E31" s="116"/>
      <c r="F31" s="116"/>
      <c r="G31" s="116"/>
      <c r="H31" s="116"/>
      <c r="I31" s="117"/>
      <c r="J31" s="117"/>
      <c r="K31" s="122"/>
      <c r="L31" s="118"/>
      <c r="M31" s="118"/>
      <c r="N31" s="118"/>
      <c r="O31" s="146">
        <v>8</v>
      </c>
      <c r="P31" s="120">
        <f>SUM(P24:P30)/22</f>
        <v>4.3636363636363633</v>
      </c>
      <c r="Q31" s="119">
        <f>SUM(Q24:Q30)/16</f>
        <v>4</v>
      </c>
      <c r="R31" s="119">
        <f>SUM(R24:R30)/22</f>
        <v>10</v>
      </c>
      <c r="S31" s="119">
        <f>SUM(S24:S30)/16</f>
        <v>4</v>
      </c>
      <c r="T31" s="119">
        <f>SUM(T24:T30)/16</f>
        <v>2</v>
      </c>
      <c r="U31" s="119">
        <f>SUM(U24:U30)/16</f>
        <v>0</v>
      </c>
      <c r="V31" s="119">
        <f>SUM(V24:V30)/15</f>
        <v>0</v>
      </c>
      <c r="W31" s="119"/>
    </row>
    <row r="32" spans="1:23" s="22" customFormat="1" ht="18.75" customHeight="1" x14ac:dyDescent="0.2">
      <c r="A32" s="98"/>
      <c r="B32" s="99" t="s">
        <v>85</v>
      </c>
      <c r="C32" s="96"/>
      <c r="D32" s="89"/>
      <c r="E32" s="89"/>
      <c r="F32" s="89"/>
      <c r="G32" s="89"/>
      <c r="H32" s="89"/>
      <c r="I32" s="226">
        <f>SUM(I33,I40,I44)</f>
        <v>4482</v>
      </c>
      <c r="J32" s="226">
        <f>SUM(J33,J40,J44)</f>
        <v>1508</v>
      </c>
      <c r="K32" s="226">
        <f>SUM(K33,K41,K44)</f>
        <v>2940</v>
      </c>
      <c r="L32" s="226">
        <f>SUM(L33,L40,L44)</f>
        <v>869</v>
      </c>
      <c r="M32" s="226">
        <f>SUM(M33,M40,M44)</f>
        <v>1934</v>
      </c>
      <c r="N32" s="226">
        <f>SUM(N33,N40,N44)</f>
        <v>171</v>
      </c>
      <c r="O32" s="170"/>
      <c r="P32" s="84"/>
      <c r="Q32" s="170"/>
      <c r="R32" s="84"/>
      <c r="S32" s="170"/>
      <c r="T32" s="84"/>
      <c r="U32" s="171"/>
      <c r="V32" s="92"/>
      <c r="W32" s="92"/>
    </row>
    <row r="33" spans="1:23" s="23" customFormat="1" ht="24.75" customHeight="1" x14ac:dyDescent="0.2">
      <c r="A33" s="81" t="s">
        <v>86</v>
      </c>
      <c r="B33" s="82" t="s">
        <v>87</v>
      </c>
      <c r="C33" s="82"/>
      <c r="D33" s="89"/>
      <c r="E33" s="89"/>
      <c r="F33" s="89"/>
      <c r="G33" s="89"/>
      <c r="H33" s="89"/>
      <c r="I33" s="228">
        <f>SUM(I34:I38)</f>
        <v>718</v>
      </c>
      <c r="J33" s="228">
        <f>SUM(J34:J38)</f>
        <v>279</v>
      </c>
      <c r="K33" s="228">
        <f>SUM(K34:K38)</f>
        <v>439</v>
      </c>
      <c r="L33" s="230">
        <f>SUM(L34:L36)</f>
        <v>144</v>
      </c>
      <c r="M33" s="230">
        <f>SUM(M34:M38)</f>
        <v>295</v>
      </c>
      <c r="N33" s="230">
        <f>SUM(N34:N38)</f>
        <v>0</v>
      </c>
      <c r="O33" s="171"/>
      <c r="P33" s="92"/>
      <c r="Q33" s="171"/>
      <c r="R33" s="92"/>
      <c r="S33" s="171"/>
      <c r="T33" s="92"/>
      <c r="U33" s="171"/>
      <c r="V33" s="92"/>
      <c r="W33" s="219">
        <v>34</v>
      </c>
    </row>
    <row r="34" spans="1:23" s="24" customFormat="1" ht="12.75" x14ac:dyDescent="0.2">
      <c r="A34" s="86" t="s">
        <v>88</v>
      </c>
      <c r="B34" s="94" t="s">
        <v>89</v>
      </c>
      <c r="C34" s="92" t="s">
        <v>90</v>
      </c>
      <c r="D34" s="89"/>
      <c r="E34" s="89"/>
      <c r="F34" s="89"/>
      <c r="G34" s="89">
        <v>6</v>
      </c>
      <c r="H34" s="89"/>
      <c r="I34" s="91">
        <f>SUM(J34:K34)</f>
        <v>68</v>
      </c>
      <c r="J34" s="91">
        <v>20</v>
      </c>
      <c r="K34" s="91">
        <f>SUM(O34:V34)</f>
        <v>48</v>
      </c>
      <c r="L34" s="92">
        <v>48</v>
      </c>
      <c r="M34" s="92"/>
      <c r="N34" s="92"/>
      <c r="O34" s="171"/>
      <c r="P34" s="92"/>
      <c r="Q34" s="171"/>
      <c r="R34" s="92"/>
      <c r="S34" s="171"/>
      <c r="T34" s="92">
        <v>48</v>
      </c>
      <c r="U34" s="171"/>
      <c r="V34" s="92"/>
      <c r="W34" s="162">
        <v>3</v>
      </c>
    </row>
    <row r="35" spans="1:23" s="23" customFormat="1" ht="12.75" x14ac:dyDescent="0.2">
      <c r="A35" s="86" t="s">
        <v>91</v>
      </c>
      <c r="B35" s="94" t="s">
        <v>73</v>
      </c>
      <c r="C35" s="92" t="s">
        <v>90</v>
      </c>
      <c r="D35" s="89"/>
      <c r="E35" s="89"/>
      <c r="F35" s="89"/>
      <c r="G35" s="89">
        <v>3</v>
      </c>
      <c r="H35" s="89"/>
      <c r="I35" s="91">
        <f>SUM(J35:K35)</f>
        <v>68</v>
      </c>
      <c r="J35" s="91">
        <v>20</v>
      </c>
      <c r="K35" s="91">
        <f>SUM(O35:V35)</f>
        <v>48</v>
      </c>
      <c r="L35" s="92">
        <v>48</v>
      </c>
      <c r="M35" s="92"/>
      <c r="N35" s="92"/>
      <c r="O35" s="171"/>
      <c r="P35" s="92"/>
      <c r="Q35" s="171">
        <v>48</v>
      </c>
      <c r="R35" s="92"/>
      <c r="S35" s="171"/>
      <c r="T35" s="92"/>
      <c r="U35" s="171"/>
      <c r="V35" s="92"/>
      <c r="W35" s="162">
        <v>3</v>
      </c>
    </row>
    <row r="36" spans="1:23" s="23" customFormat="1" ht="15.75" customHeight="1" x14ac:dyDescent="0.2">
      <c r="A36" s="86" t="s">
        <v>92</v>
      </c>
      <c r="B36" s="94" t="s">
        <v>93</v>
      </c>
      <c r="C36" s="92" t="s">
        <v>94</v>
      </c>
      <c r="D36" s="89">
        <v>7</v>
      </c>
      <c r="E36" s="89"/>
      <c r="F36" s="89"/>
      <c r="G36" s="89"/>
      <c r="H36" s="89"/>
      <c r="I36" s="91">
        <f>SUM(J36:K36)</f>
        <v>68</v>
      </c>
      <c r="J36" s="91">
        <v>20</v>
      </c>
      <c r="K36" s="91">
        <f>SUM(O36:V36)</f>
        <v>48</v>
      </c>
      <c r="L36" s="92">
        <v>48</v>
      </c>
      <c r="M36" s="92"/>
      <c r="N36" s="92"/>
      <c r="O36" s="171"/>
      <c r="P36" s="92"/>
      <c r="Q36" s="171"/>
      <c r="R36" s="92"/>
      <c r="S36" s="171"/>
      <c r="T36" s="92"/>
      <c r="U36" s="171">
        <v>48</v>
      </c>
      <c r="V36" s="92"/>
      <c r="W36" s="162">
        <v>3</v>
      </c>
    </row>
    <row r="37" spans="1:23" s="23" customFormat="1" ht="15.75" customHeight="1" x14ac:dyDescent="0.2">
      <c r="A37" s="86" t="s">
        <v>95</v>
      </c>
      <c r="B37" s="100" t="s">
        <v>46</v>
      </c>
      <c r="C37" s="92" t="s">
        <v>94</v>
      </c>
      <c r="D37" s="89">
        <v>8</v>
      </c>
      <c r="E37" s="89"/>
      <c r="F37" s="89"/>
      <c r="G37" s="89"/>
      <c r="H37" s="89" t="s">
        <v>96</v>
      </c>
      <c r="I37" s="91">
        <f>SUM(J37:K37)</f>
        <v>216</v>
      </c>
      <c r="J37" s="91">
        <v>70</v>
      </c>
      <c r="K37" s="91">
        <f>SUM(O37:V37)</f>
        <v>146</v>
      </c>
      <c r="L37" s="92"/>
      <c r="M37" s="92">
        <v>146</v>
      </c>
      <c r="N37" s="92"/>
      <c r="O37" s="171"/>
      <c r="P37" s="92"/>
      <c r="Q37" s="171"/>
      <c r="R37" s="92">
        <v>22</v>
      </c>
      <c r="S37" s="171">
        <v>16</v>
      </c>
      <c r="T37" s="92">
        <v>32</v>
      </c>
      <c r="U37" s="171">
        <v>16</v>
      </c>
      <c r="V37" s="92">
        <v>60</v>
      </c>
      <c r="W37" s="162">
        <v>10</v>
      </c>
    </row>
    <row r="38" spans="1:23" s="25" customFormat="1" ht="12" customHeight="1" x14ac:dyDescent="0.2">
      <c r="A38" s="86" t="s">
        <v>97</v>
      </c>
      <c r="B38" s="94" t="s">
        <v>60</v>
      </c>
      <c r="C38" s="92" t="s">
        <v>82</v>
      </c>
      <c r="D38" s="89"/>
      <c r="E38" s="89"/>
      <c r="F38" s="89" t="s">
        <v>98</v>
      </c>
      <c r="G38" s="89"/>
      <c r="H38" s="89"/>
      <c r="I38" s="91">
        <f>SUM(J38:K38)</f>
        <v>298</v>
      </c>
      <c r="J38" s="91">
        <v>149</v>
      </c>
      <c r="K38" s="91">
        <f>SUM(O38:V38)</f>
        <v>149</v>
      </c>
      <c r="L38" s="92"/>
      <c r="M38" s="92">
        <v>149</v>
      </c>
      <c r="N38" s="92"/>
      <c r="O38" s="171"/>
      <c r="P38" s="92"/>
      <c r="Q38" s="171">
        <v>32</v>
      </c>
      <c r="R38" s="92">
        <v>22</v>
      </c>
      <c r="S38" s="171">
        <v>32</v>
      </c>
      <c r="T38" s="92">
        <v>32</v>
      </c>
      <c r="U38" s="171">
        <v>16</v>
      </c>
      <c r="V38" s="92">
        <v>15</v>
      </c>
      <c r="W38" s="162">
        <v>15</v>
      </c>
    </row>
    <row r="39" spans="1:23" s="26" customFormat="1" ht="22.5" customHeight="1" x14ac:dyDescent="0.2">
      <c r="A39" s="140"/>
      <c r="B39" s="114" t="s">
        <v>13</v>
      </c>
      <c r="C39" s="114"/>
      <c r="D39" s="116"/>
      <c r="E39" s="116"/>
      <c r="F39" s="116"/>
      <c r="G39" s="116"/>
      <c r="H39" s="116"/>
      <c r="I39" s="117"/>
      <c r="J39" s="117"/>
      <c r="K39" s="117"/>
      <c r="L39" s="118"/>
      <c r="M39" s="118"/>
      <c r="N39" s="118"/>
      <c r="O39" s="146">
        <v>0</v>
      </c>
      <c r="P39" s="120">
        <f>SUM(P34:P38)/22</f>
        <v>0</v>
      </c>
      <c r="Q39" s="119">
        <f>SUM(Q34:Q38)/16</f>
        <v>5</v>
      </c>
      <c r="R39" s="119">
        <f>SUM(R34:R38)/22</f>
        <v>2</v>
      </c>
      <c r="S39" s="119">
        <f ca="1">SUM(S32:S41)/16</f>
        <v>0</v>
      </c>
      <c r="T39" s="119">
        <f>SUM(T34:T38)/16</f>
        <v>7</v>
      </c>
      <c r="U39" s="119">
        <f>SUM(U34:U38)/16</f>
        <v>5</v>
      </c>
      <c r="V39" s="119">
        <f>SUM(V34:V38)/15</f>
        <v>5</v>
      </c>
      <c r="W39" s="119"/>
    </row>
    <row r="40" spans="1:23" s="20" customFormat="1" ht="24.75" customHeight="1" x14ac:dyDescent="0.2">
      <c r="A40" s="81" t="s">
        <v>99</v>
      </c>
      <c r="B40" s="82" t="s">
        <v>100</v>
      </c>
      <c r="C40" s="82"/>
      <c r="D40" s="89"/>
      <c r="E40" s="89"/>
      <c r="F40" s="89"/>
      <c r="G40" s="89"/>
      <c r="H40" s="89"/>
      <c r="I40" s="228">
        <f t="shared" ref="I40:N40" si="5">SUM(I41:I42)</f>
        <v>108</v>
      </c>
      <c r="J40" s="228">
        <f t="shared" si="5"/>
        <v>36</v>
      </c>
      <c r="K40" s="228">
        <f>SUM(K41:K42)</f>
        <v>72</v>
      </c>
      <c r="L40" s="229">
        <f t="shared" si="5"/>
        <v>34</v>
      </c>
      <c r="M40" s="229">
        <f t="shared" si="5"/>
        <v>38</v>
      </c>
      <c r="N40" s="229">
        <f t="shared" si="5"/>
        <v>0</v>
      </c>
      <c r="O40" s="171"/>
      <c r="P40" s="92"/>
      <c r="Q40" s="171"/>
      <c r="R40" s="92"/>
      <c r="S40" s="171"/>
      <c r="T40" s="92"/>
      <c r="U40" s="171"/>
      <c r="V40" s="92"/>
      <c r="W40" s="219">
        <v>32</v>
      </c>
    </row>
    <row r="41" spans="1:23" s="26" customFormat="1" ht="15.75" x14ac:dyDescent="0.25">
      <c r="A41" s="86" t="s">
        <v>101</v>
      </c>
      <c r="B41" s="94" t="s">
        <v>102</v>
      </c>
      <c r="C41" s="101" t="s">
        <v>82</v>
      </c>
      <c r="D41" s="89"/>
      <c r="E41" s="89"/>
      <c r="F41" s="89">
        <v>5</v>
      </c>
      <c r="G41" s="89"/>
      <c r="H41" s="89">
        <v>4</v>
      </c>
      <c r="I41" s="91">
        <f>J41+K41</f>
        <v>57</v>
      </c>
      <c r="J41" s="91">
        <f>K41/2</f>
        <v>19</v>
      </c>
      <c r="K41" s="91">
        <v>38</v>
      </c>
      <c r="L41" s="92"/>
      <c r="M41" s="92">
        <v>38</v>
      </c>
      <c r="N41" s="92"/>
      <c r="O41" s="171"/>
      <c r="P41" s="92"/>
      <c r="Q41" s="171"/>
      <c r="R41" s="92">
        <v>22</v>
      </c>
      <c r="S41" s="171">
        <v>16</v>
      </c>
      <c r="T41" s="92"/>
      <c r="U41" s="171"/>
      <c r="V41" s="92"/>
      <c r="W41" s="162">
        <v>17</v>
      </c>
    </row>
    <row r="42" spans="1:23" ht="26.25" x14ac:dyDescent="0.25">
      <c r="A42" s="86" t="s">
        <v>103</v>
      </c>
      <c r="B42" s="87" t="s">
        <v>104</v>
      </c>
      <c r="C42" s="102" t="s">
        <v>82</v>
      </c>
      <c r="D42" s="89"/>
      <c r="E42" s="89"/>
      <c r="F42" s="89">
        <v>1</v>
      </c>
      <c r="G42" s="89"/>
      <c r="H42" s="89"/>
      <c r="I42" s="91">
        <f>J42+K42</f>
        <v>51</v>
      </c>
      <c r="J42" s="91">
        <f>K42/2</f>
        <v>17</v>
      </c>
      <c r="K42" s="91">
        <v>34</v>
      </c>
      <c r="L42" s="92">
        <v>34</v>
      </c>
      <c r="M42" s="92"/>
      <c r="N42" s="92"/>
      <c r="O42" s="171">
        <v>34</v>
      </c>
      <c r="P42" s="92"/>
      <c r="Q42" s="171"/>
      <c r="R42" s="92"/>
      <c r="S42" s="171"/>
      <c r="T42" s="92"/>
      <c r="U42" s="171"/>
      <c r="V42" s="92"/>
      <c r="W42" s="162">
        <v>15</v>
      </c>
    </row>
    <row r="43" spans="1:23" ht="24.75" x14ac:dyDescent="0.25">
      <c r="A43" s="113"/>
      <c r="B43" s="114" t="s">
        <v>13</v>
      </c>
      <c r="C43" s="123"/>
      <c r="D43" s="116"/>
      <c r="E43" s="116"/>
      <c r="F43" s="116"/>
      <c r="G43" s="116"/>
      <c r="H43" s="116"/>
      <c r="I43" s="117"/>
      <c r="J43" s="117"/>
      <c r="K43" s="117"/>
      <c r="L43" s="118"/>
      <c r="M43" s="118"/>
      <c r="N43" s="118"/>
      <c r="O43" s="147">
        <v>2</v>
      </c>
      <c r="P43" s="120">
        <f>SUM(P41:P42)/22</f>
        <v>0</v>
      </c>
      <c r="Q43" s="119">
        <f>SUM(Q41:Q42)/16</f>
        <v>0</v>
      </c>
      <c r="R43" s="119">
        <f>SUM(R41:R42)/22</f>
        <v>1</v>
      </c>
      <c r="S43" s="119">
        <f>SUM(S41:S42)/16</f>
        <v>1</v>
      </c>
      <c r="T43" s="119">
        <f>SUM(T41:T42)/16</f>
        <v>0</v>
      </c>
      <c r="U43" s="119">
        <f>SUM(U41:U42)/16</f>
        <v>0</v>
      </c>
      <c r="V43" s="119">
        <f>SUM(V41:V42)/15</f>
        <v>0</v>
      </c>
      <c r="W43" s="162"/>
    </row>
    <row r="44" spans="1:23" s="20" customFormat="1" ht="12.75" x14ac:dyDescent="0.2">
      <c r="A44" s="73" t="s">
        <v>105</v>
      </c>
      <c r="B44" s="40" t="s">
        <v>106</v>
      </c>
      <c r="C44" s="73"/>
      <c r="D44" s="47"/>
      <c r="E44" s="47"/>
      <c r="F44" s="47"/>
      <c r="G44" s="47"/>
      <c r="H44" s="47"/>
      <c r="I44" s="233">
        <f t="shared" ref="I44:N44" si="6">SUM(I45,I51)</f>
        <v>3656</v>
      </c>
      <c r="J44" s="233">
        <f t="shared" si="6"/>
        <v>1193</v>
      </c>
      <c r="K44" s="233">
        <f t="shared" si="6"/>
        <v>2463</v>
      </c>
      <c r="L44" s="233">
        <f t="shared" si="6"/>
        <v>691</v>
      </c>
      <c r="M44" s="233">
        <f t="shared" si="6"/>
        <v>1601</v>
      </c>
      <c r="N44" s="234">
        <f t="shared" si="6"/>
        <v>171</v>
      </c>
      <c r="O44" s="174"/>
      <c r="P44" s="193"/>
      <c r="Q44" s="174"/>
      <c r="R44" s="193"/>
      <c r="S44" s="174"/>
      <c r="T44" s="193"/>
      <c r="U44" s="174"/>
      <c r="V44" s="220"/>
      <c r="W44" s="163"/>
    </row>
    <row r="45" spans="1:23" s="20" customFormat="1" ht="25.5" x14ac:dyDescent="0.2">
      <c r="A45" s="73" t="s">
        <v>107</v>
      </c>
      <c r="B45" s="41" t="s">
        <v>108</v>
      </c>
      <c r="C45" s="49"/>
      <c r="D45" s="42"/>
      <c r="E45" s="42"/>
      <c r="F45" s="42"/>
      <c r="G45" s="42"/>
      <c r="H45" s="42"/>
      <c r="I45" s="231">
        <f>I46+I47+I48+I49</f>
        <v>454</v>
      </c>
      <c r="J45" s="231">
        <f>J46+J47+J48+J49</f>
        <v>140</v>
      </c>
      <c r="K45" s="231">
        <f>K46+K47+K48+K49</f>
        <v>314</v>
      </c>
      <c r="L45" s="232">
        <v>314</v>
      </c>
      <c r="M45" s="232">
        <f>SUM(M46:M49)</f>
        <v>0</v>
      </c>
      <c r="N45" s="232">
        <f>SUM(N46:N49)</f>
        <v>0</v>
      </c>
      <c r="O45" s="174"/>
      <c r="P45" s="193"/>
      <c r="Q45" s="174"/>
      <c r="R45" s="193"/>
      <c r="S45" s="174"/>
      <c r="T45" s="193"/>
      <c r="U45" s="174"/>
      <c r="V45" s="220"/>
      <c r="W45" s="194">
        <v>272</v>
      </c>
    </row>
    <row r="46" spans="1:23" s="20" customFormat="1" ht="25.5" x14ac:dyDescent="0.2">
      <c r="A46" s="75" t="s">
        <v>109</v>
      </c>
      <c r="B46" s="192" t="s">
        <v>110</v>
      </c>
      <c r="C46" s="46" t="s">
        <v>67</v>
      </c>
      <c r="D46" s="47">
        <v>8</v>
      </c>
      <c r="E46" s="47"/>
      <c r="F46" s="47"/>
      <c r="G46" s="47"/>
      <c r="H46" s="47">
        <v>7</v>
      </c>
      <c r="I46" s="91">
        <f>J46+K46</f>
        <v>132</v>
      </c>
      <c r="J46" s="38">
        <v>40</v>
      </c>
      <c r="K46" s="38">
        <f>SUM(O46:V46)</f>
        <v>92</v>
      </c>
      <c r="L46" s="193">
        <v>92</v>
      </c>
      <c r="M46" s="193"/>
      <c r="N46" s="193"/>
      <c r="O46" s="174"/>
      <c r="P46" s="193"/>
      <c r="Q46" s="174"/>
      <c r="R46" s="193"/>
      <c r="S46" s="174"/>
      <c r="T46" s="193"/>
      <c r="U46" s="174">
        <v>32</v>
      </c>
      <c r="V46" s="220">
        <v>60</v>
      </c>
      <c r="W46" s="164">
        <v>79</v>
      </c>
    </row>
    <row r="47" spans="1:23" s="20" customFormat="1" ht="12.75" x14ac:dyDescent="0.2">
      <c r="A47" s="75" t="s">
        <v>109</v>
      </c>
      <c r="B47" s="45" t="s">
        <v>111</v>
      </c>
      <c r="C47" s="46" t="s">
        <v>67</v>
      </c>
      <c r="D47" s="47">
        <v>4</v>
      </c>
      <c r="E47" s="47"/>
      <c r="F47" s="47"/>
      <c r="G47" s="47"/>
      <c r="H47" s="47">
        <v>3</v>
      </c>
      <c r="I47" s="91">
        <f>J47+K47</f>
        <v>122</v>
      </c>
      <c r="J47" s="38">
        <v>40</v>
      </c>
      <c r="K47" s="38">
        <f>SUM(O47:V47)</f>
        <v>82</v>
      </c>
      <c r="L47" s="193">
        <v>82</v>
      </c>
      <c r="M47" s="193"/>
      <c r="N47" s="193"/>
      <c r="O47" s="174"/>
      <c r="P47" s="193"/>
      <c r="Q47" s="174">
        <v>16</v>
      </c>
      <c r="R47" s="193">
        <v>66</v>
      </c>
      <c r="S47" s="174"/>
      <c r="T47" s="193"/>
      <c r="U47" s="174"/>
      <c r="V47" s="220"/>
      <c r="W47" s="164">
        <v>73</v>
      </c>
    </row>
    <row r="48" spans="1:23" s="27" customFormat="1" ht="25.5" x14ac:dyDescent="0.2">
      <c r="A48" s="75" t="s">
        <v>112</v>
      </c>
      <c r="B48" s="192" t="s">
        <v>113</v>
      </c>
      <c r="C48" s="46" t="s">
        <v>56</v>
      </c>
      <c r="D48" s="47"/>
      <c r="E48" s="47"/>
      <c r="F48" s="47"/>
      <c r="G48" s="47">
        <v>7.8</v>
      </c>
      <c r="H48" s="47"/>
      <c r="I48" s="91">
        <f>J48+K48</f>
        <v>92</v>
      </c>
      <c r="J48" s="38">
        <v>30</v>
      </c>
      <c r="K48" s="38">
        <f>SUM(O48:V48)</f>
        <v>62</v>
      </c>
      <c r="L48" s="193">
        <v>62</v>
      </c>
      <c r="M48" s="193"/>
      <c r="N48" s="193"/>
      <c r="O48" s="174"/>
      <c r="P48" s="193"/>
      <c r="Q48" s="174"/>
      <c r="R48" s="193"/>
      <c r="S48" s="174"/>
      <c r="T48" s="193"/>
      <c r="U48" s="174">
        <v>32</v>
      </c>
      <c r="V48" s="220">
        <v>30</v>
      </c>
      <c r="W48" s="164">
        <v>55</v>
      </c>
    </row>
    <row r="49" spans="1:23" ht="12.75" x14ac:dyDescent="0.2">
      <c r="A49" s="75" t="s">
        <v>114</v>
      </c>
      <c r="B49" s="45" t="s">
        <v>115</v>
      </c>
      <c r="C49" s="46" t="s">
        <v>116</v>
      </c>
      <c r="D49" s="47"/>
      <c r="E49" s="47"/>
      <c r="F49" s="47"/>
      <c r="G49" s="47">
        <v>8</v>
      </c>
      <c r="H49" s="47">
        <v>6.7</v>
      </c>
      <c r="I49" s="91">
        <f>J49+K49</f>
        <v>108</v>
      </c>
      <c r="J49" s="38">
        <v>30</v>
      </c>
      <c r="K49" s="38">
        <f>SUM(O49:V49)</f>
        <v>78</v>
      </c>
      <c r="L49" s="193">
        <v>78</v>
      </c>
      <c r="M49" s="193"/>
      <c r="N49" s="193"/>
      <c r="O49" s="174"/>
      <c r="P49" s="193"/>
      <c r="Q49" s="174"/>
      <c r="R49" s="193"/>
      <c r="S49" s="174"/>
      <c r="T49" s="193">
        <v>32</v>
      </c>
      <c r="U49" s="174">
        <v>16</v>
      </c>
      <c r="V49" s="220">
        <v>30</v>
      </c>
      <c r="W49" s="164">
        <v>65</v>
      </c>
    </row>
    <row r="50" spans="1:23" s="26" customFormat="1" ht="22.5" customHeight="1" x14ac:dyDescent="0.2">
      <c r="A50" s="124"/>
      <c r="B50" s="125" t="s">
        <v>117</v>
      </c>
      <c r="C50" s="126"/>
      <c r="D50" s="127">
        <v>2</v>
      </c>
      <c r="E50" s="127"/>
      <c r="F50" s="127"/>
      <c r="G50" s="127">
        <v>2</v>
      </c>
      <c r="H50" s="127"/>
      <c r="I50" s="128"/>
      <c r="J50" s="128"/>
      <c r="K50" s="128"/>
      <c r="L50" s="129"/>
      <c r="M50" s="129"/>
      <c r="N50" s="129"/>
      <c r="O50" s="148">
        <v>0</v>
      </c>
      <c r="P50" s="120">
        <f>SUM(P46:P49)/22</f>
        <v>0</v>
      </c>
      <c r="Q50" s="119">
        <f>SUM(Q46:Q49)/16</f>
        <v>1</v>
      </c>
      <c r="R50" s="119">
        <f>SUM(R46:R49)/22</f>
        <v>3</v>
      </c>
      <c r="S50" s="119">
        <f>SUM(S46:S49)/16</f>
        <v>0</v>
      </c>
      <c r="T50" s="119">
        <f>SUM(T46:T49)/16</f>
        <v>2</v>
      </c>
      <c r="U50" s="119">
        <f>SUM(U46:U49)/16</f>
        <v>5</v>
      </c>
      <c r="V50" s="119">
        <f>SUM(V46:V49)/15</f>
        <v>8</v>
      </c>
      <c r="W50" s="163"/>
    </row>
    <row r="51" spans="1:23" s="156" customFormat="1" ht="15.75" customHeight="1" x14ac:dyDescent="0.2">
      <c r="A51" s="150" t="s">
        <v>118</v>
      </c>
      <c r="B51" s="151" t="s">
        <v>119</v>
      </c>
      <c r="C51" s="152"/>
      <c r="D51" s="153"/>
      <c r="E51" s="153"/>
      <c r="F51" s="153"/>
      <c r="G51" s="153"/>
      <c r="H51" s="153"/>
      <c r="I51" s="231">
        <f t="shared" ref="I51:N51" si="7">SUM(I52,I63,I74)</f>
        <v>3202</v>
      </c>
      <c r="J51" s="231">
        <f t="shared" si="7"/>
        <v>1053</v>
      </c>
      <c r="K51" s="231">
        <f t="shared" si="7"/>
        <v>2149</v>
      </c>
      <c r="L51" s="231">
        <f t="shared" si="7"/>
        <v>377</v>
      </c>
      <c r="M51" s="231">
        <f t="shared" si="7"/>
        <v>1601</v>
      </c>
      <c r="N51" s="232">
        <f t="shared" si="7"/>
        <v>171</v>
      </c>
      <c r="O51" s="174"/>
      <c r="P51" s="155"/>
      <c r="Q51" s="174"/>
      <c r="R51" s="155"/>
      <c r="S51" s="174"/>
      <c r="T51" s="155"/>
      <c r="U51" s="174"/>
      <c r="V51" s="155"/>
      <c r="W51" s="194">
        <v>2562</v>
      </c>
    </row>
    <row r="52" spans="1:23" s="20" customFormat="1" ht="25.5" x14ac:dyDescent="0.2">
      <c r="A52" s="150" t="s">
        <v>120</v>
      </c>
      <c r="B52" s="157" t="s">
        <v>121</v>
      </c>
      <c r="C52" s="158" t="s">
        <v>94</v>
      </c>
      <c r="D52" s="153">
        <v>8</v>
      </c>
      <c r="E52" s="153"/>
      <c r="F52" s="153"/>
      <c r="G52" s="153"/>
      <c r="H52" s="153"/>
      <c r="I52" s="149">
        <f>I53+I57</f>
        <v>2408</v>
      </c>
      <c r="J52" s="149">
        <f>J53+J57</f>
        <v>794</v>
      </c>
      <c r="K52" s="149">
        <f>K53+K57</f>
        <v>1614</v>
      </c>
      <c r="L52" s="154">
        <v>0</v>
      </c>
      <c r="M52" s="149">
        <f>SUM(M53,M57)</f>
        <v>1443</v>
      </c>
      <c r="N52" s="154">
        <f>SUM(N53,N57)</f>
        <v>171</v>
      </c>
      <c r="O52" s="174"/>
      <c r="P52" s="155"/>
      <c r="Q52" s="174"/>
      <c r="R52" s="155"/>
      <c r="S52" s="174"/>
      <c r="T52" s="155"/>
      <c r="U52" s="174"/>
      <c r="V52" s="155"/>
      <c r="W52" s="163">
        <v>1926</v>
      </c>
    </row>
    <row r="53" spans="1:23" s="106" customFormat="1" ht="12.75" customHeight="1" x14ac:dyDescent="0.2">
      <c r="A53" s="73" t="s">
        <v>122</v>
      </c>
      <c r="B53" s="41" t="s">
        <v>123</v>
      </c>
      <c r="C53" s="49" t="s">
        <v>94</v>
      </c>
      <c r="D53" s="42">
        <v>8</v>
      </c>
      <c r="E53" s="42"/>
      <c r="F53" s="42"/>
      <c r="G53" s="42"/>
      <c r="H53" s="42">
        <v>43649</v>
      </c>
      <c r="I53" s="43">
        <f>SUM(J53:K53)</f>
        <v>708</v>
      </c>
      <c r="J53" s="43">
        <f>J54</f>
        <v>236</v>
      </c>
      <c r="K53" s="43">
        <f>K54</f>
        <v>472</v>
      </c>
      <c r="L53" s="44">
        <v>0</v>
      </c>
      <c r="M53" s="43">
        <f>M54</f>
        <v>427</v>
      </c>
      <c r="N53" s="44">
        <f>N54</f>
        <v>45</v>
      </c>
      <c r="O53" s="175"/>
      <c r="P53" s="44"/>
      <c r="Q53" s="175">
        <v>64</v>
      </c>
      <c r="R53" s="44">
        <v>110</v>
      </c>
      <c r="S53" s="175">
        <v>80</v>
      </c>
      <c r="T53" s="44">
        <v>64</v>
      </c>
      <c r="U53" s="175">
        <v>64</v>
      </c>
      <c r="V53" s="44">
        <v>90</v>
      </c>
      <c r="W53" s="164">
        <v>566</v>
      </c>
    </row>
    <row r="54" spans="1:23" s="21" customFormat="1" ht="12.75" x14ac:dyDescent="0.2">
      <c r="A54" s="195" t="s">
        <v>219</v>
      </c>
      <c r="B54" s="87" t="s">
        <v>123</v>
      </c>
      <c r="C54" s="196" t="s">
        <v>184</v>
      </c>
      <c r="D54" s="92">
        <v>5</v>
      </c>
      <c r="E54" s="92">
        <v>6</v>
      </c>
      <c r="F54" s="197"/>
      <c r="G54" s="92">
        <v>8</v>
      </c>
      <c r="H54" s="92" t="s">
        <v>185</v>
      </c>
      <c r="I54" s="91">
        <f>J54+K54</f>
        <v>708</v>
      </c>
      <c r="J54" s="91">
        <v>236</v>
      </c>
      <c r="K54" s="91">
        <f>SUM(O54:V54)</f>
        <v>472</v>
      </c>
      <c r="L54" s="92"/>
      <c r="M54" s="38">
        <v>427</v>
      </c>
      <c r="N54" s="92">
        <v>45</v>
      </c>
      <c r="O54" s="171"/>
      <c r="P54" s="92"/>
      <c r="Q54" s="171">
        <v>64</v>
      </c>
      <c r="R54" s="92">
        <v>110</v>
      </c>
      <c r="S54" s="171">
        <v>80</v>
      </c>
      <c r="T54" s="92">
        <v>64</v>
      </c>
      <c r="U54" s="171">
        <v>64</v>
      </c>
      <c r="V54" s="92">
        <v>90</v>
      </c>
      <c r="W54" s="92"/>
    </row>
    <row r="55" spans="1:23" s="30" customFormat="1" ht="25.5" customHeight="1" x14ac:dyDescent="0.2">
      <c r="A55" s="124"/>
      <c r="B55" s="125" t="s">
        <v>117</v>
      </c>
      <c r="C55" s="126"/>
      <c r="D55" s="127">
        <v>2</v>
      </c>
      <c r="E55" s="127">
        <v>1</v>
      </c>
      <c r="F55" s="127"/>
      <c r="G55" s="127"/>
      <c r="H55" s="127"/>
      <c r="I55" s="128"/>
      <c r="J55" s="128"/>
      <c r="K55" s="128"/>
      <c r="L55" s="129"/>
      <c r="M55" s="129"/>
      <c r="N55" s="129"/>
      <c r="O55" s="147">
        <v>0</v>
      </c>
      <c r="P55" s="119">
        <f>P53/22</f>
        <v>0</v>
      </c>
      <c r="Q55" s="119">
        <f>Q53/16</f>
        <v>4</v>
      </c>
      <c r="R55" s="119">
        <f>R53/22</f>
        <v>5</v>
      </c>
      <c r="S55" s="119">
        <f>S53/16</f>
        <v>5</v>
      </c>
      <c r="T55" s="119">
        <f>T53/16</f>
        <v>4</v>
      </c>
      <c r="U55" s="119">
        <f>U53/16</f>
        <v>4</v>
      </c>
      <c r="V55" s="119">
        <f>V53/15</f>
        <v>6</v>
      </c>
      <c r="W55" s="119"/>
    </row>
    <row r="56" spans="1:23" s="29" customFormat="1" ht="12.75" x14ac:dyDescent="0.2">
      <c r="A56" s="74" t="s">
        <v>124</v>
      </c>
      <c r="B56" s="55" t="s">
        <v>125</v>
      </c>
      <c r="C56" s="48" t="s">
        <v>82</v>
      </c>
      <c r="D56" s="47"/>
      <c r="E56" s="47"/>
      <c r="F56" s="47">
        <v>2</v>
      </c>
      <c r="G56" s="47"/>
      <c r="H56" s="47"/>
      <c r="I56" s="38"/>
      <c r="J56" s="38"/>
      <c r="K56" s="38"/>
      <c r="L56" s="235"/>
      <c r="M56" s="235"/>
      <c r="N56" s="235"/>
      <c r="O56" s="235"/>
      <c r="P56" s="235">
        <v>36</v>
      </c>
      <c r="Q56" s="235"/>
      <c r="R56" s="235"/>
      <c r="S56" s="235"/>
      <c r="T56" s="235"/>
      <c r="U56" s="235"/>
      <c r="V56" s="235"/>
      <c r="W56" s="193"/>
    </row>
    <row r="57" spans="1:23" s="108" customFormat="1" ht="12.75" x14ac:dyDescent="0.2">
      <c r="A57" s="73" t="s">
        <v>126</v>
      </c>
      <c r="B57" s="107" t="s">
        <v>127</v>
      </c>
      <c r="C57" s="51" t="s">
        <v>94</v>
      </c>
      <c r="D57" s="42">
        <v>8</v>
      </c>
      <c r="E57" s="42"/>
      <c r="F57" s="42"/>
      <c r="G57" s="42"/>
      <c r="H57" s="42" t="s">
        <v>96</v>
      </c>
      <c r="I57" s="43">
        <f>I58+I59</f>
        <v>1700</v>
      </c>
      <c r="J57" s="43">
        <f>J58+J59</f>
        <v>558</v>
      </c>
      <c r="K57" s="43">
        <f>K58+K59</f>
        <v>1142</v>
      </c>
      <c r="L57" s="44">
        <v>0</v>
      </c>
      <c r="M57" s="43">
        <f>SUM(M58:M59)</f>
        <v>1016</v>
      </c>
      <c r="N57" s="44">
        <f>SUM(N58:N59)</f>
        <v>126</v>
      </c>
      <c r="O57" s="176">
        <v>136</v>
      </c>
      <c r="P57" s="44">
        <v>176</v>
      </c>
      <c r="Q57" s="175">
        <v>128</v>
      </c>
      <c r="R57" s="44">
        <v>198</v>
      </c>
      <c r="S57" s="175">
        <v>128</v>
      </c>
      <c r="T57" s="44">
        <v>128</v>
      </c>
      <c r="U57" s="175">
        <v>128</v>
      </c>
      <c r="V57" s="44">
        <v>120</v>
      </c>
      <c r="W57" s="164">
        <v>1360</v>
      </c>
    </row>
    <row r="58" spans="1:23" s="29" customFormat="1" ht="12.75" x14ac:dyDescent="0.2">
      <c r="A58" s="100" t="s">
        <v>220</v>
      </c>
      <c r="B58" s="94" t="s">
        <v>186</v>
      </c>
      <c r="C58" s="92" t="s">
        <v>184</v>
      </c>
      <c r="D58" s="92" t="s">
        <v>187</v>
      </c>
      <c r="E58" s="92"/>
      <c r="F58" s="92"/>
      <c r="G58" s="92">
        <v>8</v>
      </c>
      <c r="H58" s="92" t="s">
        <v>188</v>
      </c>
      <c r="I58" s="91">
        <f>J58+K58</f>
        <v>866</v>
      </c>
      <c r="J58" s="91">
        <v>284</v>
      </c>
      <c r="K58" s="91">
        <f>SUM(O58:V58)</f>
        <v>582</v>
      </c>
      <c r="L58" s="92"/>
      <c r="M58" s="38">
        <v>519</v>
      </c>
      <c r="N58" s="92">
        <v>63</v>
      </c>
      <c r="O58" s="171">
        <v>68</v>
      </c>
      <c r="P58" s="92">
        <v>88</v>
      </c>
      <c r="Q58" s="171">
        <v>64</v>
      </c>
      <c r="R58" s="92">
        <v>110</v>
      </c>
      <c r="S58" s="171">
        <v>64</v>
      </c>
      <c r="T58" s="92">
        <v>64</v>
      </c>
      <c r="U58" s="171">
        <v>64</v>
      </c>
      <c r="V58" s="92">
        <v>60</v>
      </c>
      <c r="W58" s="164">
        <v>693</v>
      </c>
    </row>
    <row r="59" spans="1:23" s="29" customFormat="1" ht="12.75" x14ac:dyDescent="0.2">
      <c r="A59" s="100" t="s">
        <v>221</v>
      </c>
      <c r="B59" s="87" t="s">
        <v>189</v>
      </c>
      <c r="C59" s="196" t="s">
        <v>190</v>
      </c>
      <c r="D59" s="92" t="s">
        <v>187</v>
      </c>
      <c r="E59" s="92"/>
      <c r="F59" s="92"/>
      <c r="G59" s="92">
        <v>8</v>
      </c>
      <c r="H59" s="92" t="s">
        <v>188</v>
      </c>
      <c r="I59" s="91">
        <f>J59+K59</f>
        <v>834</v>
      </c>
      <c r="J59" s="91">
        <v>274</v>
      </c>
      <c r="K59" s="91">
        <f>SUM(O59:V59)</f>
        <v>560</v>
      </c>
      <c r="L59" s="92"/>
      <c r="M59" s="38">
        <v>497</v>
      </c>
      <c r="N59" s="92">
        <v>63</v>
      </c>
      <c r="O59" s="171">
        <v>68</v>
      </c>
      <c r="P59" s="92">
        <v>88</v>
      </c>
      <c r="Q59" s="171">
        <v>64</v>
      </c>
      <c r="R59" s="92">
        <v>88</v>
      </c>
      <c r="S59" s="171">
        <v>64</v>
      </c>
      <c r="T59" s="92">
        <v>64</v>
      </c>
      <c r="U59" s="171">
        <v>64</v>
      </c>
      <c r="V59" s="92">
        <v>60</v>
      </c>
      <c r="W59" s="164">
        <v>667</v>
      </c>
    </row>
    <row r="60" spans="1:23" s="76" customFormat="1" ht="12.75" customHeight="1" x14ac:dyDescent="0.2">
      <c r="A60" s="74" t="s">
        <v>124</v>
      </c>
      <c r="B60" s="55" t="s">
        <v>125</v>
      </c>
      <c r="C60" s="48" t="s">
        <v>82</v>
      </c>
      <c r="D60" s="47"/>
      <c r="E60" s="47"/>
      <c r="F60" s="47">
        <v>4</v>
      </c>
      <c r="G60" s="47"/>
      <c r="H60" s="47"/>
      <c r="I60" s="38">
        <f>K60</f>
        <v>36</v>
      </c>
      <c r="J60" s="38"/>
      <c r="K60" s="38">
        <f>SUM(O60:V60)</f>
        <v>36</v>
      </c>
      <c r="L60" s="235"/>
      <c r="M60" s="235"/>
      <c r="N60" s="235"/>
      <c r="O60" s="235"/>
      <c r="P60" s="235"/>
      <c r="Q60" s="235"/>
      <c r="R60" s="235">
        <v>36</v>
      </c>
      <c r="S60" s="235"/>
      <c r="T60" s="235"/>
      <c r="U60" s="235"/>
      <c r="V60" s="235"/>
      <c r="W60" s="164"/>
    </row>
    <row r="61" spans="1:23" s="76" customFormat="1" ht="36" x14ac:dyDescent="0.2">
      <c r="A61" s="77" t="s">
        <v>128</v>
      </c>
      <c r="B61" s="55" t="s">
        <v>129</v>
      </c>
      <c r="C61" s="78" t="s">
        <v>90</v>
      </c>
      <c r="D61" s="47"/>
      <c r="E61" s="47"/>
      <c r="F61" s="57"/>
      <c r="G61" s="47">
        <v>6</v>
      </c>
      <c r="H61" s="47"/>
      <c r="I61" s="38"/>
      <c r="J61" s="38"/>
      <c r="K61" s="38"/>
      <c r="L61" s="193"/>
      <c r="M61" s="193"/>
      <c r="N61" s="193"/>
      <c r="O61" s="174"/>
      <c r="P61" s="193"/>
      <c r="Q61" s="174"/>
      <c r="R61" s="193"/>
      <c r="S61" s="174"/>
      <c r="T61" s="193">
        <v>72</v>
      </c>
      <c r="U61" s="174"/>
      <c r="V61" s="220"/>
      <c r="W61" s="164"/>
    </row>
    <row r="62" spans="1:23" s="30" customFormat="1" ht="24" x14ac:dyDescent="0.2">
      <c r="A62" s="130"/>
      <c r="B62" s="125" t="s">
        <v>13</v>
      </c>
      <c r="C62" s="126"/>
      <c r="D62" s="127">
        <v>9</v>
      </c>
      <c r="E62" s="127"/>
      <c r="F62" s="127"/>
      <c r="G62" s="127"/>
      <c r="H62" s="127"/>
      <c r="I62" s="128"/>
      <c r="J62" s="128"/>
      <c r="K62" s="128"/>
      <c r="L62" s="129"/>
      <c r="M62" s="129"/>
      <c r="N62" s="129"/>
      <c r="O62" s="148">
        <v>8</v>
      </c>
      <c r="P62" s="119">
        <f>P57/22</f>
        <v>8</v>
      </c>
      <c r="Q62" s="119">
        <f>Q57/16</f>
        <v>8</v>
      </c>
      <c r="R62" s="119">
        <f>R57/22</f>
        <v>9</v>
      </c>
      <c r="S62" s="119">
        <f>S57/16</f>
        <v>8</v>
      </c>
      <c r="T62" s="119">
        <f>T57/16</f>
        <v>8</v>
      </c>
      <c r="U62" s="119">
        <f>U57/16</f>
        <v>8</v>
      </c>
      <c r="V62" s="119">
        <f>V57/15</f>
        <v>8</v>
      </c>
      <c r="W62" s="163"/>
    </row>
    <row r="63" spans="1:23" s="31" customFormat="1" ht="17.25" customHeight="1" x14ac:dyDescent="0.2">
      <c r="A63" s="51" t="s">
        <v>0</v>
      </c>
      <c r="B63" s="52" t="s">
        <v>1</v>
      </c>
      <c r="C63" s="53" t="s">
        <v>130</v>
      </c>
      <c r="D63" s="47">
        <v>8</v>
      </c>
      <c r="E63" s="47"/>
      <c r="F63" s="47"/>
      <c r="G63" s="47"/>
      <c r="H63" s="47"/>
      <c r="I63" s="149">
        <f>SUM(I64,I69)</f>
        <v>505</v>
      </c>
      <c r="J63" s="43">
        <f>SUM(J69,J64)</f>
        <v>164</v>
      </c>
      <c r="K63" s="43">
        <f>SUM(K64,K69)</f>
        <v>341</v>
      </c>
      <c r="L63" s="43">
        <f>SUM(L64,L69)</f>
        <v>215</v>
      </c>
      <c r="M63" s="43">
        <f>SUM(M64,M69)</f>
        <v>126</v>
      </c>
      <c r="N63" s="193"/>
      <c r="O63" s="174"/>
      <c r="P63" s="193"/>
      <c r="Q63" s="174"/>
      <c r="R63" s="193"/>
      <c r="S63" s="174"/>
      <c r="T63" s="193"/>
      <c r="U63" s="174"/>
      <c r="V63" s="220"/>
      <c r="W63" s="163">
        <v>404</v>
      </c>
    </row>
    <row r="64" spans="1:23" s="30" customFormat="1" ht="25.5" customHeight="1" x14ac:dyDescent="0.2">
      <c r="A64" s="73" t="s">
        <v>3</v>
      </c>
      <c r="B64" s="41" t="s">
        <v>4</v>
      </c>
      <c r="C64" s="46" t="s">
        <v>240</v>
      </c>
      <c r="D64" s="42">
        <v>7</v>
      </c>
      <c r="E64" s="42"/>
      <c r="F64" s="42"/>
      <c r="G64" s="109"/>
      <c r="H64" s="42" t="s">
        <v>96</v>
      </c>
      <c r="I64" s="149">
        <f>SUM(I65:I68)</f>
        <v>220</v>
      </c>
      <c r="J64" s="43">
        <f>SUM(J65:J68)</f>
        <v>69</v>
      </c>
      <c r="K64" s="43">
        <f>SUM(K65:K68)</f>
        <v>151</v>
      </c>
      <c r="L64" s="43">
        <f>SUM(L65:L68)</f>
        <v>151</v>
      </c>
      <c r="M64" s="44"/>
      <c r="N64" s="44"/>
      <c r="O64" s="175"/>
      <c r="P64" s="44"/>
      <c r="Q64" s="175"/>
      <c r="R64" s="44">
        <v>44</v>
      </c>
      <c r="S64" s="175">
        <v>16</v>
      </c>
      <c r="T64" s="44">
        <v>16</v>
      </c>
      <c r="U64" s="175">
        <v>64</v>
      </c>
      <c r="V64" s="44">
        <v>45</v>
      </c>
      <c r="W64" s="164">
        <v>176</v>
      </c>
    </row>
    <row r="65" spans="1:23" s="20" customFormat="1" ht="12.75" x14ac:dyDescent="0.2">
      <c r="A65" s="222" t="s">
        <v>222</v>
      </c>
      <c r="B65" s="87" t="s">
        <v>5</v>
      </c>
      <c r="C65" s="88" t="s">
        <v>94</v>
      </c>
      <c r="D65" s="198">
        <v>4</v>
      </c>
      <c r="E65" s="198"/>
      <c r="F65" s="198"/>
      <c r="G65" s="198"/>
      <c r="H65" s="198"/>
      <c r="I65" s="91">
        <f>J65+K65</f>
        <v>64</v>
      </c>
      <c r="J65" s="91">
        <v>20</v>
      </c>
      <c r="K65" s="91">
        <f>SUM(O65:V65)</f>
        <v>44</v>
      </c>
      <c r="L65" s="91">
        <v>44</v>
      </c>
      <c r="M65" s="92"/>
      <c r="N65" s="92"/>
      <c r="O65" s="171"/>
      <c r="P65" s="92"/>
      <c r="Q65" s="171"/>
      <c r="R65" s="92">
        <v>44</v>
      </c>
      <c r="S65" s="171"/>
      <c r="T65" s="92"/>
      <c r="U65" s="171"/>
      <c r="V65" s="92"/>
      <c r="W65" s="164">
        <v>52</v>
      </c>
    </row>
    <row r="66" spans="1:23" s="20" customFormat="1" ht="12.75" x14ac:dyDescent="0.2">
      <c r="A66" s="100" t="s">
        <v>223</v>
      </c>
      <c r="B66" s="87" t="s">
        <v>6</v>
      </c>
      <c r="C66" s="88" t="s">
        <v>184</v>
      </c>
      <c r="D66" s="198"/>
      <c r="E66" s="198"/>
      <c r="F66" s="198"/>
      <c r="G66" s="198"/>
      <c r="H66" s="198"/>
      <c r="I66" s="91">
        <f>J66+K66</f>
        <v>48</v>
      </c>
      <c r="J66" s="91">
        <v>16</v>
      </c>
      <c r="K66" s="91">
        <f>SUM(O66:V66)</f>
        <v>32</v>
      </c>
      <c r="L66" s="91">
        <v>32</v>
      </c>
      <c r="M66" s="92"/>
      <c r="N66" s="92"/>
      <c r="O66" s="171"/>
      <c r="P66" s="92"/>
      <c r="Q66" s="171"/>
      <c r="R66" s="92"/>
      <c r="S66" s="171"/>
      <c r="T66" s="92"/>
      <c r="U66" s="171">
        <v>32</v>
      </c>
      <c r="V66" s="92"/>
      <c r="W66" s="164">
        <v>38</v>
      </c>
    </row>
    <row r="67" spans="1:23" s="20" customFormat="1" ht="12.75" x14ac:dyDescent="0.2">
      <c r="A67" s="100" t="s">
        <v>224</v>
      </c>
      <c r="B67" s="87" t="s">
        <v>7</v>
      </c>
      <c r="C67" s="88" t="s">
        <v>191</v>
      </c>
      <c r="D67" s="198"/>
      <c r="E67" s="198"/>
      <c r="F67" s="198"/>
      <c r="G67" s="198"/>
      <c r="H67" s="198">
        <v>5.6</v>
      </c>
      <c r="I67" s="91">
        <f>J67+K67</f>
        <v>94</v>
      </c>
      <c r="J67" s="91">
        <v>30</v>
      </c>
      <c r="K67" s="91">
        <f>SUM(O67:V67)</f>
        <v>64</v>
      </c>
      <c r="L67" s="91">
        <v>64</v>
      </c>
      <c r="M67" s="92"/>
      <c r="N67" s="92"/>
      <c r="O67" s="171"/>
      <c r="P67" s="92"/>
      <c r="Q67" s="171"/>
      <c r="R67" s="92"/>
      <c r="S67" s="171">
        <v>16</v>
      </c>
      <c r="T67" s="92">
        <v>16</v>
      </c>
      <c r="U67" s="171">
        <v>32</v>
      </c>
      <c r="V67" s="92"/>
      <c r="W67" s="164">
        <v>75</v>
      </c>
    </row>
    <row r="68" spans="1:23" s="20" customFormat="1" ht="24" customHeight="1" x14ac:dyDescent="0.2">
      <c r="A68" s="199" t="s">
        <v>225</v>
      </c>
      <c r="B68" s="200" t="s">
        <v>8</v>
      </c>
      <c r="C68" s="201" t="s">
        <v>213</v>
      </c>
      <c r="D68" s="202"/>
      <c r="E68" s="202"/>
      <c r="F68" s="202">
        <v>8</v>
      </c>
      <c r="G68" s="202"/>
      <c r="H68" s="202"/>
      <c r="I68" s="203">
        <v>14</v>
      </c>
      <c r="J68" s="203">
        <v>3</v>
      </c>
      <c r="K68" s="203">
        <f>SUM(O68:V68)</f>
        <v>11</v>
      </c>
      <c r="L68" s="203">
        <v>11</v>
      </c>
      <c r="M68" s="204"/>
      <c r="N68" s="204"/>
      <c r="O68" s="171"/>
      <c r="P68" s="92"/>
      <c r="Q68" s="171"/>
      <c r="R68" s="92"/>
      <c r="S68" s="171"/>
      <c r="T68" s="92"/>
      <c r="U68" s="171"/>
      <c r="V68" s="92">
        <v>11</v>
      </c>
      <c r="W68" s="164">
        <v>11</v>
      </c>
    </row>
    <row r="69" spans="1:23" s="106" customFormat="1" ht="26.25" customHeight="1" x14ac:dyDescent="0.2">
      <c r="A69" s="73" t="s">
        <v>9</v>
      </c>
      <c r="B69" s="41" t="s">
        <v>10</v>
      </c>
      <c r="C69" s="46" t="s">
        <v>240</v>
      </c>
      <c r="D69" s="42" t="s">
        <v>173</v>
      </c>
      <c r="E69" s="42"/>
      <c r="F69" s="42"/>
      <c r="G69" s="42"/>
      <c r="H69" s="42" t="s">
        <v>174</v>
      </c>
      <c r="I69" s="43">
        <f>I70+I71</f>
        <v>285</v>
      </c>
      <c r="J69" s="43">
        <f>SUM(J70:J71)</f>
        <v>95</v>
      </c>
      <c r="K69" s="43">
        <f>K70+K71</f>
        <v>190</v>
      </c>
      <c r="L69" s="43">
        <f>SUM(L70:L71)</f>
        <v>64</v>
      </c>
      <c r="M69" s="43">
        <f>SUM(M70:M71)</f>
        <v>126</v>
      </c>
      <c r="N69" s="44"/>
      <c r="O69" s="175"/>
      <c r="P69" s="44"/>
      <c r="Q69" s="175"/>
      <c r="R69" s="44"/>
      <c r="S69" s="175">
        <v>64</v>
      </c>
      <c r="T69" s="44">
        <v>64</v>
      </c>
      <c r="U69" s="175">
        <v>32</v>
      </c>
      <c r="V69" s="44">
        <v>30</v>
      </c>
      <c r="W69" s="164">
        <v>228</v>
      </c>
    </row>
    <row r="70" spans="1:23" s="20" customFormat="1" ht="23.25" customHeight="1" x14ac:dyDescent="0.2">
      <c r="A70" s="100" t="s">
        <v>226</v>
      </c>
      <c r="B70" s="87" t="s">
        <v>11</v>
      </c>
      <c r="C70" s="88" t="s">
        <v>192</v>
      </c>
      <c r="D70" s="92"/>
      <c r="E70" s="92">
        <v>8</v>
      </c>
      <c r="F70" s="92"/>
      <c r="G70" s="92"/>
      <c r="H70" s="92" t="s">
        <v>193</v>
      </c>
      <c r="I70" s="91">
        <f>J70+K70</f>
        <v>189</v>
      </c>
      <c r="J70" s="91">
        <v>63</v>
      </c>
      <c r="K70" s="91">
        <f>SUM(O70:V70)</f>
        <v>126</v>
      </c>
      <c r="L70" s="92"/>
      <c r="M70" s="91">
        <v>126</v>
      </c>
      <c r="N70" s="92"/>
      <c r="O70" s="171"/>
      <c r="P70" s="92"/>
      <c r="Q70" s="171"/>
      <c r="R70" s="92"/>
      <c r="S70" s="171">
        <v>32</v>
      </c>
      <c r="T70" s="92">
        <v>32</v>
      </c>
      <c r="U70" s="171">
        <v>32</v>
      </c>
      <c r="V70" s="92">
        <v>30</v>
      </c>
      <c r="W70" s="164">
        <v>151</v>
      </c>
    </row>
    <row r="71" spans="1:23" s="20" customFormat="1" ht="26.25" customHeight="1" x14ac:dyDescent="0.2">
      <c r="A71" s="223" t="s">
        <v>227</v>
      </c>
      <c r="B71" s="87" t="s">
        <v>12</v>
      </c>
      <c r="C71" s="88" t="s">
        <v>50</v>
      </c>
      <c r="D71" s="92"/>
      <c r="E71" s="92"/>
      <c r="F71" s="92"/>
      <c r="G71" s="92">
        <v>6</v>
      </c>
      <c r="H71" s="92">
        <v>5</v>
      </c>
      <c r="I71" s="91">
        <f>J71+K71</f>
        <v>96</v>
      </c>
      <c r="J71" s="91">
        <v>32</v>
      </c>
      <c r="K71" s="91">
        <f>SUM(O71:V71)</f>
        <v>64</v>
      </c>
      <c r="L71" s="38">
        <v>64</v>
      </c>
      <c r="M71" s="92"/>
      <c r="N71" s="92"/>
      <c r="O71" s="171"/>
      <c r="P71" s="92"/>
      <c r="Q71" s="171"/>
      <c r="R71" s="92"/>
      <c r="S71" s="171">
        <v>32</v>
      </c>
      <c r="T71" s="92">
        <v>32</v>
      </c>
      <c r="U71" s="171"/>
      <c r="V71" s="92"/>
      <c r="W71" s="164">
        <v>77</v>
      </c>
    </row>
    <row r="72" spans="1:23" s="104" customFormat="1" ht="25.5" customHeight="1" x14ac:dyDescent="0.2">
      <c r="A72" s="131"/>
      <c r="B72" s="125" t="s">
        <v>13</v>
      </c>
      <c r="C72" s="126"/>
      <c r="D72" s="132">
        <v>4</v>
      </c>
      <c r="E72" s="132">
        <v>1</v>
      </c>
      <c r="F72" s="132"/>
      <c r="G72" s="132">
        <v>1</v>
      </c>
      <c r="H72" s="132"/>
      <c r="I72" s="133"/>
      <c r="J72" s="133"/>
      <c r="K72" s="133"/>
      <c r="L72" s="130"/>
      <c r="M72" s="130"/>
      <c r="N72" s="130"/>
      <c r="O72" s="147">
        <v>0</v>
      </c>
      <c r="P72" s="119">
        <f>(P64+P69)/17</f>
        <v>0</v>
      </c>
      <c r="Q72" s="119">
        <f>(Q64+Q69)/16</f>
        <v>0</v>
      </c>
      <c r="R72" s="119">
        <f>(R64+R69)/22</f>
        <v>2</v>
      </c>
      <c r="S72" s="119">
        <f>(S64+S69)/16</f>
        <v>5</v>
      </c>
      <c r="T72" s="119">
        <f>(T64+T69)/16</f>
        <v>5</v>
      </c>
      <c r="U72" s="119">
        <f>(U64+U69)/16</f>
        <v>6</v>
      </c>
      <c r="V72" s="119">
        <f>(V64+V69)/15</f>
        <v>5</v>
      </c>
      <c r="W72" s="119"/>
    </row>
    <row r="73" spans="1:23" s="20" customFormat="1" ht="40.5" customHeight="1" x14ac:dyDescent="0.25">
      <c r="A73" s="75" t="s">
        <v>131</v>
      </c>
      <c r="B73" s="55" t="s">
        <v>132</v>
      </c>
      <c r="C73" s="56"/>
      <c r="D73" s="57"/>
      <c r="E73" s="57"/>
      <c r="F73" s="57"/>
      <c r="G73" s="47">
        <v>6</v>
      </c>
      <c r="H73" s="57"/>
      <c r="I73" s="58"/>
      <c r="J73" s="58"/>
      <c r="K73" s="58"/>
      <c r="L73" s="59"/>
      <c r="M73" s="59"/>
      <c r="N73" s="59"/>
      <c r="O73" s="177"/>
      <c r="P73" s="59"/>
      <c r="Q73" s="177"/>
      <c r="R73" s="60"/>
      <c r="S73" s="178"/>
      <c r="T73" s="44">
        <v>144</v>
      </c>
      <c r="U73" s="178"/>
      <c r="V73" s="60"/>
      <c r="W73" s="60"/>
    </row>
    <row r="74" spans="1:23" s="29" customFormat="1" ht="26.25" customHeight="1" x14ac:dyDescent="0.2">
      <c r="A74" s="73" t="s">
        <v>133</v>
      </c>
      <c r="B74" s="41" t="s">
        <v>134</v>
      </c>
      <c r="C74" s="46" t="s">
        <v>94</v>
      </c>
      <c r="D74" s="42">
        <v>7</v>
      </c>
      <c r="E74" s="42"/>
      <c r="F74" s="42"/>
      <c r="G74" s="47"/>
      <c r="H74" s="47"/>
      <c r="I74" s="149">
        <f>SUM(I75)</f>
        <v>289</v>
      </c>
      <c r="J74" s="43">
        <f>J75</f>
        <v>95</v>
      </c>
      <c r="K74" s="43">
        <f>K75</f>
        <v>194</v>
      </c>
      <c r="L74" s="43">
        <f>L75</f>
        <v>162</v>
      </c>
      <c r="M74" s="43">
        <f>M75</f>
        <v>32</v>
      </c>
      <c r="N74" s="193"/>
      <c r="O74" s="174"/>
      <c r="P74" s="193"/>
      <c r="Q74" s="174"/>
      <c r="R74" s="193"/>
      <c r="S74" s="174"/>
      <c r="T74" s="193"/>
      <c r="U74" s="174"/>
      <c r="V74" s="220"/>
      <c r="W74" s="163">
        <v>231</v>
      </c>
    </row>
    <row r="75" spans="1:23" s="30" customFormat="1" ht="12.75" customHeight="1" x14ac:dyDescent="0.2">
      <c r="A75" s="73" t="s">
        <v>135</v>
      </c>
      <c r="B75" s="41" t="s">
        <v>136</v>
      </c>
      <c r="C75" s="46" t="s">
        <v>240</v>
      </c>
      <c r="D75" s="42">
        <v>7</v>
      </c>
      <c r="E75" s="42"/>
      <c r="F75" s="42"/>
      <c r="G75" s="42"/>
      <c r="H75" s="42" t="s">
        <v>175</v>
      </c>
      <c r="I75" s="149">
        <f>SUM(I76:I80)</f>
        <v>289</v>
      </c>
      <c r="J75" s="43">
        <f>SUM(J76:J80)</f>
        <v>95</v>
      </c>
      <c r="K75" s="43">
        <f>SUM(K76:K80)</f>
        <v>194</v>
      </c>
      <c r="L75" s="43">
        <f>SUM(L76:L80)</f>
        <v>162</v>
      </c>
      <c r="M75" s="44">
        <f>SUM(M76:M80)</f>
        <v>32</v>
      </c>
      <c r="N75" s="44"/>
      <c r="O75" s="175"/>
      <c r="P75" s="44"/>
      <c r="Q75" s="175"/>
      <c r="R75" s="44"/>
      <c r="S75" s="175">
        <v>32</v>
      </c>
      <c r="T75" s="44">
        <v>64</v>
      </c>
      <c r="U75" s="175">
        <v>64</v>
      </c>
      <c r="V75" s="44"/>
      <c r="W75" s="163">
        <v>231</v>
      </c>
    </row>
    <row r="76" spans="1:23" s="20" customFormat="1" ht="25.5" x14ac:dyDescent="0.2">
      <c r="A76" s="223" t="s">
        <v>228</v>
      </c>
      <c r="B76" s="87" t="s">
        <v>194</v>
      </c>
      <c r="C76" s="88" t="s">
        <v>195</v>
      </c>
      <c r="D76" s="84"/>
      <c r="E76" s="92"/>
      <c r="F76" s="92"/>
      <c r="G76" s="92"/>
      <c r="H76" s="92">
        <v>6</v>
      </c>
      <c r="I76" s="91">
        <f>J76+K76</f>
        <v>94</v>
      </c>
      <c r="J76" s="91">
        <v>30</v>
      </c>
      <c r="K76" s="91">
        <f>SUM(O76:V76)</f>
        <v>64</v>
      </c>
      <c r="L76" s="91">
        <v>64</v>
      </c>
      <c r="M76" s="92"/>
      <c r="N76" s="92"/>
      <c r="O76" s="171"/>
      <c r="P76" s="92"/>
      <c r="Q76" s="171"/>
      <c r="R76" s="92"/>
      <c r="S76" s="171"/>
      <c r="T76" s="92">
        <v>32</v>
      </c>
      <c r="U76" s="171">
        <v>32</v>
      </c>
      <c r="V76" s="92"/>
      <c r="W76" s="164">
        <v>76</v>
      </c>
    </row>
    <row r="77" spans="1:23" s="21" customFormat="1" ht="25.5" x14ac:dyDescent="0.2">
      <c r="A77" s="223" t="s">
        <v>229</v>
      </c>
      <c r="B77" s="87" t="s">
        <v>196</v>
      </c>
      <c r="C77" s="88" t="s">
        <v>190</v>
      </c>
      <c r="D77" s="92"/>
      <c r="E77" s="92"/>
      <c r="F77" s="92"/>
      <c r="G77" s="92"/>
      <c r="H77" s="92"/>
      <c r="I77" s="91">
        <f>J77+K77</f>
        <v>48</v>
      </c>
      <c r="J77" s="91">
        <v>16</v>
      </c>
      <c r="K77" s="91">
        <f>SUM(O77:V77)</f>
        <v>32</v>
      </c>
      <c r="L77" s="91">
        <v>32</v>
      </c>
      <c r="M77" s="92"/>
      <c r="N77" s="92"/>
      <c r="O77" s="171"/>
      <c r="P77" s="92"/>
      <c r="Q77" s="171"/>
      <c r="R77" s="92"/>
      <c r="S77" s="171"/>
      <c r="T77" s="92"/>
      <c r="U77" s="171">
        <v>32</v>
      </c>
      <c r="V77" s="92"/>
      <c r="W77" s="164">
        <v>38</v>
      </c>
    </row>
    <row r="78" spans="1:23" s="20" customFormat="1" ht="18.75" customHeight="1" x14ac:dyDescent="0.2">
      <c r="A78" s="223" t="s">
        <v>230</v>
      </c>
      <c r="B78" s="87" t="s">
        <v>211</v>
      </c>
      <c r="C78" s="88" t="s">
        <v>90</v>
      </c>
      <c r="D78" s="92"/>
      <c r="E78" s="92"/>
      <c r="F78" s="92"/>
      <c r="G78" s="92">
        <v>6</v>
      </c>
      <c r="H78" s="92"/>
      <c r="I78" s="91">
        <f>J78+K78</f>
        <v>48</v>
      </c>
      <c r="J78" s="91">
        <v>16</v>
      </c>
      <c r="K78" s="91">
        <f>SUM(O78:V78)</f>
        <v>32</v>
      </c>
      <c r="L78" s="92"/>
      <c r="M78" s="91">
        <v>32</v>
      </c>
      <c r="N78" s="92"/>
      <c r="O78" s="171"/>
      <c r="P78" s="92"/>
      <c r="Q78" s="171"/>
      <c r="R78" s="92"/>
      <c r="S78" s="171"/>
      <c r="T78" s="92">
        <v>32</v>
      </c>
      <c r="U78" s="171"/>
      <c r="V78" s="92"/>
      <c r="W78" s="164">
        <v>38</v>
      </c>
    </row>
    <row r="79" spans="1:23" s="20" customFormat="1" ht="24" customHeight="1" x14ac:dyDescent="0.2">
      <c r="A79" s="223" t="s">
        <v>231</v>
      </c>
      <c r="B79" s="87" t="s">
        <v>197</v>
      </c>
      <c r="C79" s="88" t="s">
        <v>90</v>
      </c>
      <c r="D79" s="92"/>
      <c r="E79" s="92"/>
      <c r="F79" s="92"/>
      <c r="G79" s="92">
        <v>5</v>
      </c>
      <c r="H79" s="92"/>
      <c r="I79" s="91">
        <f>J79+K79</f>
        <v>48</v>
      </c>
      <c r="J79" s="91">
        <v>16</v>
      </c>
      <c r="K79" s="91">
        <f>SUM(O79:V79)</f>
        <v>32</v>
      </c>
      <c r="L79" s="91">
        <v>32</v>
      </c>
      <c r="M79" s="92"/>
      <c r="N79" s="92"/>
      <c r="O79" s="171"/>
      <c r="P79" s="92"/>
      <c r="Q79" s="171"/>
      <c r="R79" s="92"/>
      <c r="S79" s="171">
        <v>32</v>
      </c>
      <c r="T79" s="92"/>
      <c r="U79" s="171"/>
      <c r="V79" s="92"/>
      <c r="W79" s="164">
        <v>38</v>
      </c>
    </row>
    <row r="80" spans="1:23" s="20" customFormat="1" ht="24" customHeight="1" x14ac:dyDescent="0.2">
      <c r="A80" s="224" t="s">
        <v>232</v>
      </c>
      <c r="B80" s="200" t="s">
        <v>212</v>
      </c>
      <c r="C80" s="201" t="s">
        <v>213</v>
      </c>
      <c r="D80" s="204"/>
      <c r="E80" s="204"/>
      <c r="F80" s="204">
        <v>8</v>
      </c>
      <c r="G80" s="204"/>
      <c r="H80" s="204"/>
      <c r="I80" s="203">
        <v>51</v>
      </c>
      <c r="J80" s="203">
        <v>17</v>
      </c>
      <c r="K80" s="203">
        <f>SUM(O80:V80)</f>
        <v>34</v>
      </c>
      <c r="L80" s="203">
        <v>34</v>
      </c>
      <c r="M80" s="204"/>
      <c r="N80" s="204"/>
      <c r="O80" s="171"/>
      <c r="P80" s="204"/>
      <c r="Q80" s="171"/>
      <c r="R80" s="204"/>
      <c r="S80" s="171"/>
      <c r="T80" s="204"/>
      <c r="U80" s="171"/>
      <c r="V80" s="204">
        <v>34</v>
      </c>
      <c r="W80" s="164">
        <v>41</v>
      </c>
    </row>
    <row r="81" spans="1:23" s="30" customFormat="1" ht="25.5" customHeight="1" x14ac:dyDescent="0.2">
      <c r="A81" s="134"/>
      <c r="B81" s="135" t="s">
        <v>13</v>
      </c>
      <c r="C81" s="136"/>
      <c r="D81" s="137">
        <v>2</v>
      </c>
      <c r="E81" s="137"/>
      <c r="F81" s="137"/>
      <c r="G81" s="137">
        <v>2</v>
      </c>
      <c r="H81" s="137"/>
      <c r="I81" s="138"/>
      <c r="J81" s="138"/>
      <c r="K81" s="138"/>
      <c r="L81" s="139"/>
      <c r="M81" s="139"/>
      <c r="N81" s="139"/>
      <c r="O81" s="147">
        <v>0</v>
      </c>
      <c r="P81" s="119">
        <f>P75/22</f>
        <v>0</v>
      </c>
      <c r="Q81" s="119">
        <f>Q75/16</f>
        <v>0</v>
      </c>
      <c r="R81" s="119">
        <f>R75/22</f>
        <v>0</v>
      </c>
      <c r="S81" s="119">
        <f>S75/16</f>
        <v>2</v>
      </c>
      <c r="T81" s="119">
        <f>T75/16</f>
        <v>4</v>
      </c>
      <c r="U81" s="119">
        <f>U75/16</f>
        <v>4</v>
      </c>
      <c r="V81" s="119">
        <f>V75/15</f>
        <v>0</v>
      </c>
      <c r="W81" s="119"/>
    </row>
    <row r="82" spans="1:23" s="112" customFormat="1" ht="17.25" customHeight="1" x14ac:dyDescent="0.25">
      <c r="A82" s="159" t="s">
        <v>242</v>
      </c>
      <c r="B82" s="236" t="s">
        <v>233</v>
      </c>
      <c r="C82" s="237"/>
      <c r="D82" s="238"/>
      <c r="E82" s="238"/>
      <c r="F82" s="238"/>
      <c r="G82" s="238"/>
      <c r="H82" s="238"/>
      <c r="I82" s="239">
        <f t="shared" ref="I82:N82" si="8">SUM(I83,I86,I92)</f>
        <v>972</v>
      </c>
      <c r="J82" s="239">
        <f t="shared" si="8"/>
        <v>310</v>
      </c>
      <c r="K82" s="239">
        <f t="shared" si="8"/>
        <v>662</v>
      </c>
      <c r="L82" s="240">
        <f t="shared" si="8"/>
        <v>0</v>
      </c>
      <c r="M82" s="239">
        <f t="shared" si="8"/>
        <v>662</v>
      </c>
      <c r="N82" s="240">
        <f t="shared" si="8"/>
        <v>0</v>
      </c>
      <c r="O82" s="179"/>
      <c r="P82" s="166"/>
      <c r="Q82" s="179"/>
      <c r="R82" s="166"/>
      <c r="S82" s="181"/>
      <c r="T82" s="167"/>
      <c r="U82" s="181"/>
      <c r="V82" s="166"/>
      <c r="W82" s="166">
        <v>777</v>
      </c>
    </row>
    <row r="83" spans="1:23" s="105" customFormat="1" ht="15.75" customHeight="1" x14ac:dyDescent="0.2">
      <c r="A83" s="73" t="s">
        <v>122</v>
      </c>
      <c r="B83" s="110" t="s">
        <v>123</v>
      </c>
      <c r="C83" s="50"/>
      <c r="D83" s="42"/>
      <c r="E83" s="42"/>
      <c r="F83" s="42"/>
      <c r="G83" s="42"/>
      <c r="H83" s="111" t="s">
        <v>176</v>
      </c>
      <c r="I83" s="43">
        <f>I84</f>
        <v>106</v>
      </c>
      <c r="J83" s="43">
        <f>J84</f>
        <v>30</v>
      </c>
      <c r="K83" s="43">
        <f>K84</f>
        <v>76</v>
      </c>
      <c r="L83" s="44">
        <f>SUM(L86,L92)</f>
        <v>0</v>
      </c>
      <c r="M83" s="43">
        <f>M84</f>
        <v>76</v>
      </c>
      <c r="N83" s="44">
        <v>0</v>
      </c>
      <c r="O83" s="175"/>
      <c r="P83" s="44">
        <v>44</v>
      </c>
      <c r="Q83" s="175">
        <v>32</v>
      </c>
      <c r="R83" s="44"/>
      <c r="S83" s="175"/>
      <c r="T83" s="44"/>
      <c r="U83" s="175"/>
      <c r="V83" s="44"/>
      <c r="W83" s="163">
        <v>85</v>
      </c>
    </row>
    <row r="84" spans="1:23" s="112" customFormat="1" ht="37.5" customHeight="1" x14ac:dyDescent="0.2">
      <c r="A84" s="205" t="s">
        <v>243</v>
      </c>
      <c r="B84" s="206" t="s">
        <v>198</v>
      </c>
      <c r="C84" s="207" t="s">
        <v>50</v>
      </c>
      <c r="D84" s="92"/>
      <c r="E84" s="92"/>
      <c r="F84" s="92"/>
      <c r="G84" s="92">
        <v>3</v>
      </c>
      <c r="H84" s="89" t="s">
        <v>180</v>
      </c>
      <c r="I84" s="91">
        <f>J84+K84</f>
        <v>106</v>
      </c>
      <c r="J84" s="91">
        <v>30</v>
      </c>
      <c r="K84" s="91">
        <f>SUM(O84:V84)</f>
        <v>76</v>
      </c>
      <c r="L84" s="92"/>
      <c r="M84" s="38">
        <v>76</v>
      </c>
      <c r="N84" s="92"/>
      <c r="O84" s="171"/>
      <c r="P84" s="92">
        <v>44</v>
      </c>
      <c r="Q84" s="171">
        <v>32</v>
      </c>
      <c r="R84" s="92"/>
      <c r="S84" s="171"/>
      <c r="T84" s="92"/>
      <c r="U84" s="171"/>
      <c r="V84" s="92"/>
      <c r="W84" s="164">
        <v>85</v>
      </c>
    </row>
    <row r="85" spans="1:23" s="28" customFormat="1" ht="33.75" customHeight="1" x14ac:dyDescent="0.2">
      <c r="A85" s="77" t="s">
        <v>128</v>
      </c>
      <c r="B85" s="55" t="s">
        <v>129</v>
      </c>
      <c r="C85" s="190" t="s">
        <v>90</v>
      </c>
      <c r="D85" s="47"/>
      <c r="E85" s="47"/>
      <c r="F85" s="47"/>
      <c r="G85" s="47">
        <v>8</v>
      </c>
      <c r="H85" s="47"/>
      <c r="I85" s="38"/>
      <c r="J85" s="38"/>
      <c r="K85" s="38">
        <f>SUM(O85:V85)</f>
        <v>36</v>
      </c>
      <c r="L85" s="193"/>
      <c r="M85" s="43"/>
      <c r="N85" s="193"/>
      <c r="O85" s="174"/>
      <c r="P85" s="193"/>
      <c r="Q85" s="174"/>
      <c r="R85" s="193"/>
      <c r="S85" s="174"/>
      <c r="T85" s="193"/>
      <c r="U85" s="174"/>
      <c r="V85" s="220">
        <v>36</v>
      </c>
      <c r="W85" s="163"/>
    </row>
    <row r="86" spans="1:23" s="105" customFormat="1" ht="15" customHeight="1" x14ac:dyDescent="0.2">
      <c r="A86" s="73" t="s">
        <v>126</v>
      </c>
      <c r="B86" s="40" t="s">
        <v>127</v>
      </c>
      <c r="C86" s="50"/>
      <c r="D86" s="42"/>
      <c r="E86" s="42"/>
      <c r="F86" s="42"/>
      <c r="G86" s="42"/>
      <c r="H86" s="42" t="s">
        <v>177</v>
      </c>
      <c r="I86" s="43">
        <f t="shared" ref="I86:N86" si="9">SUM(I87:I90)</f>
        <v>733</v>
      </c>
      <c r="J86" s="43">
        <f t="shared" si="9"/>
        <v>236</v>
      </c>
      <c r="K86" s="43">
        <f t="shared" si="9"/>
        <v>497</v>
      </c>
      <c r="L86" s="44">
        <f t="shared" si="9"/>
        <v>0</v>
      </c>
      <c r="M86" s="43">
        <f t="shared" si="9"/>
        <v>497</v>
      </c>
      <c r="N86" s="44">
        <f t="shared" si="9"/>
        <v>0</v>
      </c>
      <c r="O86" s="176">
        <v>17</v>
      </c>
      <c r="P86" s="44">
        <v>44</v>
      </c>
      <c r="Q86" s="175">
        <v>32</v>
      </c>
      <c r="R86" s="44">
        <v>88</v>
      </c>
      <c r="S86" s="175">
        <v>128</v>
      </c>
      <c r="T86" s="44">
        <v>64</v>
      </c>
      <c r="U86" s="175">
        <v>64</v>
      </c>
      <c r="V86" s="44">
        <v>60</v>
      </c>
      <c r="W86" s="163">
        <v>586</v>
      </c>
    </row>
    <row r="87" spans="1:23" s="112" customFormat="1" ht="12" customHeight="1" x14ac:dyDescent="0.2">
      <c r="A87" s="214" t="s">
        <v>234</v>
      </c>
      <c r="B87" s="208" t="s">
        <v>199</v>
      </c>
      <c r="C87" s="209" t="s">
        <v>200</v>
      </c>
      <c r="D87" s="92"/>
      <c r="E87" s="92"/>
      <c r="F87" s="210"/>
      <c r="G87" s="210">
        <v>5</v>
      </c>
      <c r="H87" s="211">
        <v>4</v>
      </c>
      <c r="I87" s="91">
        <f>J87+K87</f>
        <v>110</v>
      </c>
      <c r="J87" s="91">
        <v>34</v>
      </c>
      <c r="K87" s="91">
        <f>SUM(O87:V87)</f>
        <v>76</v>
      </c>
      <c r="L87" s="92"/>
      <c r="M87" s="91">
        <v>76</v>
      </c>
      <c r="N87" s="92"/>
      <c r="O87" s="171"/>
      <c r="P87" s="92"/>
      <c r="Q87" s="171"/>
      <c r="R87" s="92">
        <v>44</v>
      </c>
      <c r="S87" s="171">
        <v>32</v>
      </c>
      <c r="T87" s="92"/>
      <c r="U87" s="171"/>
      <c r="V87" s="92"/>
      <c r="W87" s="164">
        <v>88</v>
      </c>
    </row>
    <row r="88" spans="1:23" s="112" customFormat="1" ht="11.25" customHeight="1" x14ac:dyDescent="0.2">
      <c r="A88" s="225" t="s">
        <v>235</v>
      </c>
      <c r="B88" s="208" t="s">
        <v>201</v>
      </c>
      <c r="C88" s="209" t="s">
        <v>202</v>
      </c>
      <c r="D88" s="92"/>
      <c r="E88" s="92"/>
      <c r="F88" s="212"/>
      <c r="G88" s="92">
        <v>8</v>
      </c>
      <c r="H88" s="89" t="s">
        <v>203</v>
      </c>
      <c r="I88" s="91">
        <f>J88+K88</f>
        <v>136</v>
      </c>
      <c r="J88" s="91">
        <v>42</v>
      </c>
      <c r="K88" s="91">
        <v>94</v>
      </c>
      <c r="L88" s="92"/>
      <c r="M88" s="91">
        <v>94</v>
      </c>
      <c r="N88" s="92"/>
      <c r="O88" s="171"/>
      <c r="P88" s="92"/>
      <c r="Q88" s="171"/>
      <c r="R88" s="92"/>
      <c r="S88" s="171"/>
      <c r="T88" s="92">
        <v>32</v>
      </c>
      <c r="U88" s="171">
        <v>32</v>
      </c>
      <c r="V88" s="92">
        <v>30</v>
      </c>
      <c r="W88" s="164">
        <v>109</v>
      </c>
    </row>
    <row r="89" spans="1:23" s="112" customFormat="1" ht="25.5" customHeight="1" x14ac:dyDescent="0.2">
      <c r="A89" s="225" t="s">
        <v>236</v>
      </c>
      <c r="B89" s="208" t="s">
        <v>204</v>
      </c>
      <c r="C89" s="196" t="s">
        <v>205</v>
      </c>
      <c r="D89" s="92"/>
      <c r="E89" s="92"/>
      <c r="F89" s="92"/>
      <c r="G89" s="92">
        <v>6</v>
      </c>
      <c r="H89" s="92" t="s">
        <v>206</v>
      </c>
      <c r="I89" s="91">
        <f>J89+K89</f>
        <v>393</v>
      </c>
      <c r="J89" s="91">
        <v>130</v>
      </c>
      <c r="K89" s="91">
        <f>SUM(O89:V89)</f>
        <v>263</v>
      </c>
      <c r="L89" s="92"/>
      <c r="M89" s="91">
        <v>263</v>
      </c>
      <c r="N89" s="92"/>
      <c r="O89" s="171">
        <v>17</v>
      </c>
      <c r="P89" s="92">
        <v>44</v>
      </c>
      <c r="Q89" s="171">
        <v>32</v>
      </c>
      <c r="R89" s="92">
        <v>44</v>
      </c>
      <c r="S89" s="171">
        <v>32</v>
      </c>
      <c r="T89" s="92">
        <v>32</v>
      </c>
      <c r="U89" s="171">
        <v>32</v>
      </c>
      <c r="V89" s="92">
        <v>30</v>
      </c>
      <c r="W89" s="164">
        <v>314</v>
      </c>
    </row>
    <row r="90" spans="1:23" s="112" customFormat="1" ht="13.5" customHeight="1" x14ac:dyDescent="0.2">
      <c r="A90" s="225" t="s">
        <v>237</v>
      </c>
      <c r="B90" s="208" t="s">
        <v>207</v>
      </c>
      <c r="C90" s="196" t="s">
        <v>90</v>
      </c>
      <c r="D90" s="92"/>
      <c r="E90" s="92"/>
      <c r="F90" s="212"/>
      <c r="G90" s="92">
        <v>5</v>
      </c>
      <c r="H90" s="213"/>
      <c r="I90" s="91">
        <f>J90+K90</f>
        <v>94</v>
      </c>
      <c r="J90" s="91">
        <v>30</v>
      </c>
      <c r="K90" s="91">
        <f>SUM(O90:V90)</f>
        <v>64</v>
      </c>
      <c r="L90" s="92"/>
      <c r="M90" s="91">
        <v>64</v>
      </c>
      <c r="N90" s="92"/>
      <c r="O90" s="171"/>
      <c r="P90" s="92"/>
      <c r="Q90" s="171"/>
      <c r="R90" s="92"/>
      <c r="S90" s="171">
        <v>64</v>
      </c>
      <c r="T90" s="92"/>
      <c r="U90" s="171"/>
      <c r="V90" s="92"/>
      <c r="W90" s="164">
        <v>75</v>
      </c>
    </row>
    <row r="91" spans="1:23" s="112" customFormat="1" ht="24" customHeight="1" x14ac:dyDescent="0.2">
      <c r="A91" s="221" t="s">
        <v>138</v>
      </c>
      <c r="B91" s="87" t="s">
        <v>137</v>
      </c>
      <c r="C91" s="196" t="s">
        <v>90</v>
      </c>
      <c r="D91" s="92"/>
      <c r="E91" s="92"/>
      <c r="F91" s="212"/>
      <c r="G91" s="92">
        <v>8</v>
      </c>
      <c r="H91" s="213"/>
      <c r="I91" s="91"/>
      <c r="J91" s="91"/>
      <c r="K91" s="91"/>
      <c r="L91" s="92"/>
      <c r="M91" s="38"/>
      <c r="N91" s="92"/>
      <c r="O91" s="171"/>
      <c r="P91" s="92"/>
      <c r="Q91" s="171"/>
      <c r="R91" s="92"/>
      <c r="S91" s="171"/>
      <c r="T91" s="92"/>
      <c r="U91" s="171"/>
      <c r="V91" s="92">
        <v>108</v>
      </c>
      <c r="W91" s="162"/>
    </row>
    <row r="92" spans="1:23" s="105" customFormat="1" ht="15" customHeight="1" x14ac:dyDescent="0.2">
      <c r="A92" s="103" t="s">
        <v>139</v>
      </c>
      <c r="B92" s="110" t="s">
        <v>140</v>
      </c>
      <c r="C92" s="49" t="s">
        <v>94</v>
      </c>
      <c r="D92" s="42">
        <v>3</v>
      </c>
      <c r="E92" s="42"/>
      <c r="F92" s="42"/>
      <c r="G92" s="42">
        <v>3</v>
      </c>
      <c r="H92" s="42">
        <v>1.2</v>
      </c>
      <c r="I92" s="43">
        <f>SUM(I93:I94)</f>
        <v>133</v>
      </c>
      <c r="J92" s="43">
        <f>SUM(J93:J94)</f>
        <v>44</v>
      </c>
      <c r="K92" s="43">
        <f>SUM(K93:K94)</f>
        <v>89</v>
      </c>
      <c r="L92" s="44">
        <f>SUM(L93:L94)</f>
        <v>0</v>
      </c>
      <c r="M92" s="43">
        <f>SUM(M93:M94)</f>
        <v>89</v>
      </c>
      <c r="N92" s="44">
        <v>0</v>
      </c>
      <c r="O92" s="180">
        <v>51</v>
      </c>
      <c r="P92" s="44">
        <v>22</v>
      </c>
      <c r="Q92" s="175">
        <v>16</v>
      </c>
      <c r="R92" s="44"/>
      <c r="S92" s="175"/>
      <c r="T92" s="44"/>
      <c r="U92" s="175"/>
      <c r="V92" s="44"/>
      <c r="W92" s="163">
        <v>106</v>
      </c>
    </row>
    <row r="93" spans="1:23" s="112" customFormat="1" ht="15" customHeight="1" x14ac:dyDescent="0.2">
      <c r="A93" s="225" t="s">
        <v>238</v>
      </c>
      <c r="B93" s="205" t="s">
        <v>208</v>
      </c>
      <c r="C93" s="215" t="s">
        <v>209</v>
      </c>
      <c r="D93" s="92"/>
      <c r="E93" s="92"/>
      <c r="F93" s="92">
        <v>1</v>
      </c>
      <c r="G93" s="92"/>
      <c r="H93" s="92"/>
      <c r="I93" s="91">
        <f>J93+K93</f>
        <v>51</v>
      </c>
      <c r="J93" s="91">
        <v>17</v>
      </c>
      <c r="K93" s="91">
        <f>SUM(O93:V93)</f>
        <v>34</v>
      </c>
      <c r="L93" s="92"/>
      <c r="M93" s="38">
        <v>34</v>
      </c>
      <c r="N93" s="92"/>
      <c r="O93" s="171">
        <v>34</v>
      </c>
      <c r="P93" s="92"/>
      <c r="Q93" s="171"/>
      <c r="R93" s="92"/>
      <c r="S93" s="171"/>
      <c r="T93" s="92"/>
      <c r="U93" s="171"/>
      <c r="V93" s="92"/>
      <c r="W93" s="164">
        <v>40</v>
      </c>
    </row>
    <row r="94" spans="1:23" s="112" customFormat="1" ht="12.75" customHeight="1" x14ac:dyDescent="0.2">
      <c r="A94" s="216" t="s">
        <v>239</v>
      </c>
      <c r="B94" s="216" t="s">
        <v>210</v>
      </c>
      <c r="C94" s="217" t="s">
        <v>116</v>
      </c>
      <c r="D94" s="204"/>
      <c r="E94" s="204"/>
      <c r="F94" s="204"/>
      <c r="G94" s="204">
        <v>3</v>
      </c>
      <c r="H94" s="204">
        <v>1.2</v>
      </c>
      <c r="I94" s="203">
        <f>J94+K94</f>
        <v>82</v>
      </c>
      <c r="J94" s="203">
        <v>27</v>
      </c>
      <c r="K94" s="203">
        <f>SUM(O94:V94)</f>
        <v>55</v>
      </c>
      <c r="L94" s="204"/>
      <c r="M94" s="204">
        <v>55</v>
      </c>
      <c r="N94" s="202"/>
      <c r="O94" s="218">
        <v>17</v>
      </c>
      <c r="P94" s="92">
        <v>22</v>
      </c>
      <c r="Q94" s="171">
        <v>16</v>
      </c>
      <c r="R94" s="92"/>
      <c r="S94" s="171"/>
      <c r="T94" s="92"/>
      <c r="U94" s="171"/>
      <c r="V94" s="92"/>
      <c r="W94" s="164">
        <v>66</v>
      </c>
    </row>
    <row r="95" spans="1:23" s="105" customFormat="1" ht="23.25" customHeight="1" x14ac:dyDescent="0.2">
      <c r="A95" s="130"/>
      <c r="B95" s="125" t="s">
        <v>141</v>
      </c>
      <c r="C95" s="126"/>
      <c r="D95" s="127"/>
      <c r="E95" s="127"/>
      <c r="F95" s="127"/>
      <c r="G95" s="127"/>
      <c r="H95" s="127"/>
      <c r="I95" s="128"/>
      <c r="J95" s="128"/>
      <c r="K95" s="128"/>
      <c r="L95" s="129"/>
      <c r="M95" s="129"/>
      <c r="N95" s="129"/>
      <c r="O95" s="145"/>
      <c r="P95" s="119">
        <f>(P83+P86+P92)/22</f>
        <v>5</v>
      </c>
      <c r="Q95" s="119">
        <f>(Q83+Q86+Q92)/16</f>
        <v>5</v>
      </c>
      <c r="R95" s="119">
        <f>(R83+R86+R92)/22</f>
        <v>4</v>
      </c>
      <c r="S95" s="119">
        <f>(S83+S86+S92)/16</f>
        <v>8</v>
      </c>
      <c r="T95" s="119">
        <f>(T83+T86+T92)/16</f>
        <v>4</v>
      </c>
      <c r="U95" s="119">
        <f>(U83+U86+U92)/16</f>
        <v>4</v>
      </c>
      <c r="V95" s="120">
        <f>(V83+V86+V92)/15</f>
        <v>4</v>
      </c>
      <c r="W95" s="120"/>
    </row>
    <row r="96" spans="1:23" s="30" customFormat="1" ht="28.5" x14ac:dyDescent="0.2">
      <c r="A96" s="61"/>
      <c r="B96" s="79" t="s">
        <v>142</v>
      </c>
      <c r="C96" s="62"/>
      <c r="D96" s="63"/>
      <c r="E96" s="63"/>
      <c r="F96" s="63"/>
      <c r="G96" s="63"/>
      <c r="H96" s="63"/>
      <c r="I96" s="242">
        <f>SUM(I32,I82)</f>
        <v>5454</v>
      </c>
      <c r="J96" s="242">
        <f>SUM(J32,J82)</f>
        <v>1818</v>
      </c>
      <c r="K96" s="242">
        <f>SUM(K32,K82)</f>
        <v>3602</v>
      </c>
      <c r="L96" s="241"/>
      <c r="M96" s="61"/>
      <c r="N96" s="61"/>
      <c r="O96" s="182"/>
      <c r="P96" s="61" t="s">
        <v>241</v>
      </c>
      <c r="Q96" s="182"/>
      <c r="R96" s="61"/>
      <c r="S96" s="184"/>
      <c r="T96" s="64"/>
      <c r="U96" s="184"/>
      <c r="V96" s="61"/>
      <c r="W96" s="61"/>
    </row>
    <row r="97" spans="1:23" s="26" customFormat="1" ht="51" customHeight="1" x14ac:dyDescent="0.2">
      <c r="A97" s="75"/>
      <c r="B97" s="41" t="s">
        <v>143</v>
      </c>
      <c r="C97" s="49"/>
      <c r="D97" s="47"/>
      <c r="E97" s="47"/>
      <c r="F97" s="47"/>
      <c r="G97" s="47"/>
      <c r="H97" s="47"/>
      <c r="I97" s="243">
        <f>SUM(I9,I96)</f>
        <v>7560</v>
      </c>
      <c r="J97" s="243">
        <f>SUM(J9,J96)</f>
        <v>2520</v>
      </c>
      <c r="K97" s="243">
        <f>SUM(K9,K96)</f>
        <v>5006</v>
      </c>
      <c r="L97" s="44"/>
      <c r="M97" s="44"/>
      <c r="N97" s="44"/>
      <c r="O97" s="183">
        <v>36</v>
      </c>
      <c r="P97" s="44">
        <v>36</v>
      </c>
      <c r="Q97" s="175">
        <f t="shared" ref="Q97:V97" si="10">SUM(Q22+Q31+Q39+Q43+Q50+Q55+Q62+Q72+Q81+Q95)</f>
        <v>36</v>
      </c>
      <c r="R97" s="44">
        <f t="shared" si="10"/>
        <v>36</v>
      </c>
      <c r="S97" s="175">
        <f t="shared" ca="1" si="10"/>
        <v>36</v>
      </c>
      <c r="T97" s="44">
        <f t="shared" si="10"/>
        <v>36</v>
      </c>
      <c r="U97" s="175">
        <f t="shared" si="10"/>
        <v>36</v>
      </c>
      <c r="V97" s="43">
        <f t="shared" si="10"/>
        <v>36</v>
      </c>
      <c r="W97" s="43"/>
    </row>
    <row r="98" spans="1:23" s="26" customFormat="1" ht="25.5" x14ac:dyDescent="0.2">
      <c r="A98" s="75"/>
      <c r="B98" s="41" t="s">
        <v>144</v>
      </c>
      <c r="C98" s="49"/>
      <c r="D98" s="47"/>
      <c r="E98" s="47"/>
      <c r="F98" s="47"/>
      <c r="G98" s="47"/>
      <c r="H98" s="47"/>
      <c r="I98" s="43"/>
      <c r="J98" s="43"/>
      <c r="K98" s="43"/>
      <c r="L98" s="44"/>
      <c r="M98" s="44"/>
      <c r="N98" s="44"/>
      <c r="O98" s="183">
        <v>54</v>
      </c>
      <c r="P98" s="44">
        <v>54</v>
      </c>
      <c r="Q98" s="175">
        <v>54</v>
      </c>
      <c r="R98" s="44">
        <v>54</v>
      </c>
      <c r="S98" s="175">
        <v>54</v>
      </c>
      <c r="T98" s="44">
        <v>54</v>
      </c>
      <c r="U98" s="175">
        <v>54</v>
      </c>
      <c r="V98" s="44">
        <v>54</v>
      </c>
      <c r="W98" s="44"/>
    </row>
    <row r="99" spans="1:23" ht="12.75" x14ac:dyDescent="0.2">
      <c r="A99" s="75" t="s">
        <v>145</v>
      </c>
      <c r="B99" s="192" t="s">
        <v>125</v>
      </c>
      <c r="C99" s="74"/>
      <c r="D99" s="65"/>
      <c r="E99" s="65"/>
      <c r="F99" s="65">
        <v>2.4</v>
      </c>
      <c r="G99" s="65"/>
      <c r="H99" s="65"/>
      <c r="I99" s="69" t="s">
        <v>146</v>
      </c>
      <c r="J99" s="69"/>
      <c r="K99" s="69">
        <v>72</v>
      </c>
      <c r="L99" s="68"/>
      <c r="M99" s="68"/>
      <c r="N99" s="68"/>
      <c r="O99" s="68"/>
      <c r="P99" s="68" t="s">
        <v>147</v>
      </c>
      <c r="Q99" s="68"/>
      <c r="R99" s="68" t="s">
        <v>147</v>
      </c>
      <c r="S99" s="68"/>
      <c r="T99" s="68"/>
      <c r="U99" s="68"/>
      <c r="V99" s="68"/>
      <c r="W99" s="68"/>
    </row>
    <row r="100" spans="1:23" ht="25.5" x14ac:dyDescent="0.2">
      <c r="A100" s="75" t="s">
        <v>148</v>
      </c>
      <c r="B100" s="192" t="s">
        <v>149</v>
      </c>
      <c r="C100" s="74"/>
      <c r="D100" s="65"/>
      <c r="E100" s="65"/>
      <c r="F100" s="65"/>
      <c r="G100" s="65"/>
      <c r="H100" s="65"/>
      <c r="I100" s="69" t="s">
        <v>150</v>
      </c>
      <c r="J100" s="69"/>
      <c r="K100" s="69">
        <v>252</v>
      </c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1:23" s="26" customFormat="1" ht="23.25" customHeight="1" x14ac:dyDescent="0.2">
      <c r="A101" s="75" t="s">
        <v>151</v>
      </c>
      <c r="B101" s="192" t="s">
        <v>152</v>
      </c>
      <c r="C101" s="74"/>
      <c r="D101" s="65"/>
      <c r="E101" s="65"/>
      <c r="F101" s="65"/>
      <c r="G101" s="65">
        <v>6.8</v>
      </c>
      <c r="H101" s="65"/>
      <c r="I101" s="69" t="s">
        <v>153</v>
      </c>
      <c r="J101" s="69"/>
      <c r="K101" s="66">
        <v>108</v>
      </c>
      <c r="L101" s="68"/>
      <c r="M101" s="68"/>
      <c r="N101" s="68"/>
      <c r="O101" s="68"/>
      <c r="P101" s="68"/>
      <c r="Q101" s="68"/>
      <c r="R101" s="68"/>
      <c r="S101" s="68"/>
      <c r="T101" s="68" t="s">
        <v>146</v>
      </c>
      <c r="U101" s="68"/>
      <c r="V101" s="68" t="s">
        <v>147</v>
      </c>
      <c r="W101" s="68"/>
    </row>
    <row r="102" spans="1:23" s="26" customFormat="1" ht="24.75" customHeight="1" x14ac:dyDescent="0.2">
      <c r="A102" s="75" t="s">
        <v>154</v>
      </c>
      <c r="B102" s="192" t="s">
        <v>155</v>
      </c>
      <c r="C102" s="74"/>
      <c r="D102" s="65"/>
      <c r="E102" s="65"/>
      <c r="F102" s="65"/>
      <c r="G102" s="65">
        <v>6</v>
      </c>
      <c r="H102" s="65"/>
      <c r="I102" s="69" t="s">
        <v>156</v>
      </c>
      <c r="J102" s="69"/>
      <c r="K102" s="66">
        <v>144</v>
      </c>
      <c r="L102" s="68"/>
      <c r="M102" s="68"/>
      <c r="N102" s="68"/>
      <c r="O102" s="68"/>
      <c r="P102" s="68"/>
      <c r="Q102" s="68"/>
      <c r="R102" s="68"/>
      <c r="S102" s="68"/>
      <c r="T102" s="68" t="s">
        <v>156</v>
      </c>
      <c r="U102" s="68"/>
      <c r="V102" s="68"/>
      <c r="W102" s="68"/>
    </row>
    <row r="103" spans="1:23" s="26" customFormat="1" ht="27" customHeight="1" x14ac:dyDescent="0.2">
      <c r="A103" s="75" t="s">
        <v>138</v>
      </c>
      <c r="B103" s="192" t="s">
        <v>137</v>
      </c>
      <c r="C103" s="74"/>
      <c r="D103" s="65"/>
      <c r="E103" s="65"/>
      <c r="F103" s="65"/>
      <c r="G103" s="65">
        <v>8</v>
      </c>
      <c r="H103" s="65"/>
      <c r="I103" s="66" t="s">
        <v>153</v>
      </c>
      <c r="J103" s="69"/>
      <c r="K103" s="66">
        <v>108</v>
      </c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 t="s">
        <v>153</v>
      </c>
      <c r="W103" s="68"/>
    </row>
    <row r="104" spans="1:23" ht="12.75" x14ac:dyDescent="0.2">
      <c r="A104" s="75" t="s">
        <v>157</v>
      </c>
      <c r="B104" s="45" t="s">
        <v>158</v>
      </c>
      <c r="C104" s="75"/>
      <c r="D104" s="65"/>
      <c r="E104" s="65"/>
      <c r="F104" s="65"/>
      <c r="G104" s="65"/>
      <c r="H104" s="65"/>
      <c r="I104" s="69" t="s">
        <v>159</v>
      </c>
      <c r="J104" s="69"/>
      <c r="K104" s="69"/>
      <c r="L104" s="68"/>
      <c r="M104" s="68"/>
      <c r="N104" s="68"/>
      <c r="O104" s="68"/>
      <c r="P104" s="68" t="s">
        <v>146</v>
      </c>
      <c r="Q104" s="68" t="s">
        <v>147</v>
      </c>
      <c r="R104" s="68" t="s">
        <v>146</v>
      </c>
      <c r="S104" s="68" t="s">
        <v>147</v>
      </c>
      <c r="T104" s="68" t="s">
        <v>146</v>
      </c>
      <c r="U104" s="68" t="s">
        <v>147</v>
      </c>
      <c r="V104" s="68" t="s">
        <v>146</v>
      </c>
      <c r="W104" s="68"/>
    </row>
    <row r="105" spans="1:23" s="26" customFormat="1" ht="25.5" x14ac:dyDescent="0.2">
      <c r="A105" s="73" t="s">
        <v>160</v>
      </c>
      <c r="B105" s="41" t="s">
        <v>161</v>
      </c>
      <c r="C105" s="49"/>
      <c r="D105" s="80"/>
      <c r="E105" s="80"/>
      <c r="F105" s="80"/>
      <c r="G105" s="80"/>
      <c r="H105" s="80"/>
      <c r="I105" s="66" t="s">
        <v>153</v>
      </c>
      <c r="J105" s="66"/>
      <c r="K105" s="66">
        <v>108</v>
      </c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</row>
    <row r="106" spans="1:23" s="26" customFormat="1" ht="25.5" x14ac:dyDescent="0.2">
      <c r="A106" s="73" t="s">
        <v>162</v>
      </c>
      <c r="B106" s="41" t="s">
        <v>163</v>
      </c>
      <c r="C106" s="49"/>
      <c r="D106" s="80"/>
      <c r="E106" s="80"/>
      <c r="F106" s="80"/>
      <c r="G106" s="80"/>
      <c r="H106" s="80"/>
      <c r="I106" s="66" t="s">
        <v>147</v>
      </c>
      <c r="J106" s="66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</row>
    <row r="107" spans="1:23" s="26" customFormat="1" ht="25.5" customHeight="1" x14ac:dyDescent="0.2">
      <c r="A107" s="73" t="s">
        <v>164</v>
      </c>
      <c r="B107" s="41" t="s">
        <v>165</v>
      </c>
      <c r="C107" s="49"/>
      <c r="D107" s="80"/>
      <c r="E107" s="80"/>
      <c r="F107" s="80"/>
      <c r="G107" s="80"/>
      <c r="H107" s="80"/>
      <c r="I107" s="66" t="s">
        <v>147</v>
      </c>
      <c r="J107" s="66"/>
      <c r="K107" s="66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</row>
    <row r="108" spans="1:23" s="26" customFormat="1" ht="30" customHeight="1" x14ac:dyDescent="0.2">
      <c r="A108" s="73" t="s">
        <v>166</v>
      </c>
      <c r="B108" s="41" t="s">
        <v>167</v>
      </c>
      <c r="C108" s="49"/>
      <c r="D108" s="80"/>
      <c r="E108" s="80"/>
      <c r="F108" s="80"/>
      <c r="G108" s="80"/>
      <c r="H108" s="80"/>
      <c r="I108" s="66" t="s">
        <v>147</v>
      </c>
      <c r="J108" s="66"/>
      <c r="K108" s="66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</row>
    <row r="109" spans="1:23" s="26" customFormat="1" ht="51.75" customHeight="1" x14ac:dyDescent="0.25">
      <c r="A109" s="248" t="s">
        <v>168</v>
      </c>
      <c r="B109" s="248"/>
      <c r="C109" s="248"/>
      <c r="D109" s="248"/>
      <c r="E109" s="248"/>
      <c r="F109" s="248"/>
      <c r="G109" s="248"/>
      <c r="H109" s="248"/>
      <c r="I109" s="248"/>
      <c r="J109" s="248"/>
      <c r="K109" s="249" t="s">
        <v>21</v>
      </c>
      <c r="L109" s="250" t="s">
        <v>169</v>
      </c>
      <c r="M109" s="250"/>
      <c r="N109" s="250"/>
      <c r="O109" s="185">
        <v>15</v>
      </c>
      <c r="P109" s="141">
        <v>15</v>
      </c>
      <c r="Q109" s="187">
        <v>12</v>
      </c>
      <c r="R109" s="141">
        <v>11</v>
      </c>
      <c r="S109" s="187">
        <v>10</v>
      </c>
      <c r="T109" s="141">
        <v>10</v>
      </c>
      <c r="U109" s="187">
        <v>11</v>
      </c>
      <c r="V109" s="141">
        <v>9</v>
      </c>
      <c r="W109" s="141"/>
    </row>
    <row r="110" spans="1:23" s="26" customFormat="1" ht="16.5" customHeight="1" x14ac:dyDescent="0.25">
      <c r="A110" s="248"/>
      <c r="B110" s="248"/>
      <c r="C110" s="248"/>
      <c r="D110" s="248"/>
      <c r="E110" s="248"/>
      <c r="F110" s="248"/>
      <c r="G110" s="248"/>
      <c r="H110" s="248"/>
      <c r="I110" s="248"/>
      <c r="J110" s="248"/>
      <c r="K110" s="249"/>
      <c r="L110" s="251" t="s">
        <v>170</v>
      </c>
      <c r="M110" s="251"/>
      <c r="N110" s="251"/>
      <c r="O110" s="186">
        <v>0</v>
      </c>
      <c r="P110" s="141">
        <v>5</v>
      </c>
      <c r="Q110" s="188">
        <v>3</v>
      </c>
      <c r="R110" s="68">
        <v>4</v>
      </c>
      <c r="S110" s="188">
        <v>2</v>
      </c>
      <c r="T110" s="68">
        <v>3</v>
      </c>
      <c r="U110" s="188">
        <v>4</v>
      </c>
      <c r="V110" s="68">
        <v>5</v>
      </c>
      <c r="W110" s="68"/>
    </row>
    <row r="111" spans="1:23" s="26" customFormat="1" ht="15.75" customHeight="1" x14ac:dyDescent="0.25">
      <c r="A111" s="248"/>
      <c r="B111" s="248"/>
      <c r="C111" s="248"/>
      <c r="D111" s="248"/>
      <c r="E111" s="248"/>
      <c r="F111" s="248"/>
      <c r="G111" s="248"/>
      <c r="H111" s="248"/>
      <c r="I111" s="248"/>
      <c r="J111" s="248"/>
      <c r="K111" s="249"/>
      <c r="L111" s="251" t="s">
        <v>171</v>
      </c>
      <c r="M111" s="251"/>
      <c r="N111" s="251"/>
      <c r="O111" s="185">
        <v>2</v>
      </c>
      <c r="P111" s="141">
        <v>3</v>
      </c>
      <c r="Q111" s="188">
        <v>4</v>
      </c>
      <c r="R111" s="68">
        <v>2</v>
      </c>
      <c r="S111" s="188">
        <v>3</v>
      </c>
      <c r="T111" s="68">
        <v>6</v>
      </c>
      <c r="U111" s="188">
        <v>1</v>
      </c>
      <c r="V111" s="68">
        <v>8</v>
      </c>
      <c r="W111" s="68"/>
    </row>
    <row r="112" spans="1:23" ht="15.75" x14ac:dyDescent="0.25">
      <c r="A112" s="248"/>
      <c r="B112" s="248"/>
      <c r="C112" s="248"/>
      <c r="D112" s="248"/>
      <c r="E112" s="248"/>
      <c r="F112" s="248"/>
      <c r="G112" s="248"/>
      <c r="H112" s="248"/>
      <c r="I112" s="248"/>
      <c r="J112" s="248"/>
      <c r="K112" s="249"/>
      <c r="L112" s="251" t="s">
        <v>172</v>
      </c>
      <c r="M112" s="251"/>
      <c r="N112" s="251"/>
      <c r="O112" s="185">
        <v>2</v>
      </c>
      <c r="P112" s="141">
        <v>2</v>
      </c>
      <c r="Q112" s="188">
        <v>0</v>
      </c>
      <c r="R112" s="68">
        <v>1</v>
      </c>
      <c r="S112" s="188">
        <v>1</v>
      </c>
      <c r="T112" s="68">
        <v>0</v>
      </c>
      <c r="U112" s="188">
        <v>0</v>
      </c>
      <c r="V112" s="68">
        <v>2</v>
      </c>
      <c r="W112" s="68"/>
    </row>
  </sheetData>
  <sheetProtection selectLockedCells="1" selectUnlockedCells="1"/>
  <mergeCells count="22">
    <mergeCell ref="O2:V2"/>
    <mergeCell ref="A5:A7"/>
    <mergeCell ref="B5:B7"/>
    <mergeCell ref="C5:C7"/>
    <mergeCell ref="D5:H6"/>
    <mergeCell ref="I5:I7"/>
    <mergeCell ref="J5:J7"/>
    <mergeCell ref="K5:N5"/>
    <mergeCell ref="K6:K7"/>
    <mergeCell ref="N6:N7"/>
    <mergeCell ref="L6:M6"/>
    <mergeCell ref="O5:W5"/>
    <mergeCell ref="O6:P6"/>
    <mergeCell ref="Q6:R6"/>
    <mergeCell ref="S6:T6"/>
    <mergeCell ref="U6:W6"/>
    <mergeCell ref="A109:J112"/>
    <mergeCell ref="K109:K112"/>
    <mergeCell ref="L109:N109"/>
    <mergeCell ref="L110:N110"/>
    <mergeCell ref="L111:N111"/>
    <mergeCell ref="L112:N112"/>
  </mergeCells>
  <pageMargins left="0.39370078740157483" right="0.19685039370078741" top="1.1811023622047245" bottom="0.39370078740157483" header="0.51181102362204722" footer="0.51181102362204722"/>
  <pageSetup paperSize="9" scale="80" firstPageNumber="0" orientation="landscape" horizontalDpi="300" verticalDpi="300" r:id="rId1"/>
  <headerFooter alignWithMargins="0"/>
  <rowBreaks count="3" manualBreakCount="3">
    <brk id="35" max="22" man="1"/>
    <brk id="67" max="21" man="1"/>
    <brk id="91" max="21" man="1"/>
  </rowBreaks>
  <ignoredErrors>
    <ignoredError sqref="K11:K14 K17:K19 K30 K34:K38 K65:K68 K70:K71" formulaRange="1"/>
    <ignoredError sqref="K15" formula="1" formulaRange="1"/>
    <ignoredError sqref="K69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хореографы</vt:lpstr>
      <vt:lpstr>хореографы!Область_печати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2021-10-20T12:09:24Z</cp:lastPrinted>
  <dcterms:created xsi:type="dcterms:W3CDTF">2019-02-28T15:14:53Z</dcterms:created>
  <dcterms:modified xsi:type="dcterms:W3CDTF">2022-11-14T07:24:21Z</dcterms:modified>
</cp:coreProperties>
</file>